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\Subdirección IID+PDSSC\INV y DOCTORADO desde 07-11-19\convocatoria etsiinf ayudas doctorandos\"/>
    </mc:Choice>
  </mc:AlternateContent>
  <workbookProtection workbookPassword="EBD2" lockStructure="1"/>
  <bookViews>
    <workbookView xWindow="0" yWindow="0" windowWidth="16350" windowHeight="6090" activeTab="2"/>
  </bookViews>
  <sheets>
    <sheet name="PRE-VIAJE OTT" sheetId="2" r:id="rId1"/>
    <sheet name="POST-VIAJE OTT" sheetId="1" r:id="rId2"/>
    <sheet name="INSTRUCCIONES" sheetId="4" r:id="rId3"/>
  </sheets>
  <definedNames>
    <definedName name="_xlnm._FilterDatabase" localSheetId="1" hidden="1">'POST-VIAJE OTT'!#REF!</definedName>
    <definedName name="_xlnm.Print_Area" localSheetId="2">INSTRUCCIONES!$A:$P</definedName>
    <definedName name="_xlnm.Print_Area" localSheetId="1">'POST-VIAJE OTT'!$B$1:$N$134</definedName>
    <definedName name="_xlnm.Print_Area" localSheetId="0">'PRE-VIAJE OTT'!$B$1:$AJ$67</definedName>
    <definedName name="_xlnm.Print_Titles" localSheetId="1">'POST-VIAJE OTT'!$1:$18</definedName>
    <definedName name="_xlnm.Print_Titles" localSheetId="0">'PRE-VIAJE OTT'!$1:$16</definedName>
  </definedNames>
  <calcPr calcId="162913"/>
</workbook>
</file>

<file path=xl/calcChain.xml><?xml version="1.0" encoding="utf-8"?>
<calcChain xmlns="http://schemas.openxmlformats.org/spreadsheetml/2006/main">
  <c r="T1" i="2" l="1"/>
  <c r="M132" i="1"/>
  <c r="M88" i="1" s="1"/>
  <c r="G40" i="1"/>
  <c r="H51" i="1"/>
  <c r="E71" i="1"/>
  <c r="I17" i="1"/>
  <c r="J19" i="1"/>
  <c r="M19" i="1"/>
  <c r="K19" i="1"/>
  <c r="C78" i="1"/>
  <c r="C83" i="1"/>
  <c r="C76" i="1"/>
  <c r="K17" i="1" l="1"/>
  <c r="I19" i="1"/>
  <c r="C18" i="1"/>
  <c r="H4" i="1"/>
  <c r="U54" i="2"/>
  <c r="W54" i="2" s="1"/>
  <c r="T51" i="2"/>
  <c r="H82" i="1"/>
  <c r="C85" i="1"/>
  <c r="C82" i="1"/>
  <c r="M7" i="1"/>
  <c r="J20" i="1"/>
  <c r="J48" i="1"/>
  <c r="J68" i="1" l="1"/>
  <c r="U30" i="2"/>
  <c r="E68" i="1"/>
  <c r="K29" i="1"/>
  <c r="H71" i="1"/>
  <c r="G29" i="1"/>
  <c r="C77" i="1" s="1"/>
  <c r="G25" i="2"/>
  <c r="K30" i="1"/>
  <c r="C79" i="1"/>
  <c r="H68" i="1"/>
  <c r="G13" i="1"/>
  <c r="I13" i="1"/>
  <c r="H13" i="1"/>
  <c r="E9" i="1"/>
  <c r="D11" i="1"/>
  <c r="M11" i="1"/>
  <c r="N11" i="1"/>
  <c r="K11" i="1"/>
  <c r="L11" i="1"/>
  <c r="I11" i="1"/>
  <c r="H11" i="1"/>
  <c r="G5" i="2"/>
  <c r="E55" i="2"/>
  <c r="C81" i="1"/>
  <c r="K13" i="1"/>
  <c r="F38" i="2"/>
  <c r="C75" i="1"/>
  <c r="K62" i="1"/>
  <c r="I60" i="1"/>
  <c r="P24" i="2" l="1"/>
  <c r="E24" i="2"/>
  <c r="AB39" i="2"/>
  <c r="K82" i="1"/>
  <c r="K38" i="1"/>
  <c r="K68" i="1"/>
  <c r="E38" i="1"/>
  <c r="G7" i="1"/>
  <c r="J57" i="1"/>
  <c r="F42" i="1" l="1"/>
  <c r="G42" i="1" s="1"/>
  <c r="F43" i="1"/>
  <c r="G43" i="1" s="1"/>
  <c r="F44" i="1"/>
  <c r="G44" i="1" s="1"/>
  <c r="F48" i="1"/>
  <c r="G48" i="1" s="1"/>
  <c r="C48" i="1" s="1"/>
  <c r="F49" i="1"/>
  <c r="G49" i="1" s="1"/>
  <c r="F50" i="1"/>
  <c r="G50" i="1" s="1"/>
  <c r="C50" i="1" s="1"/>
  <c r="H40" i="1"/>
  <c r="J45" i="1" l="1"/>
  <c r="K45" i="1" s="1"/>
  <c r="I43" i="1"/>
  <c r="C49" i="1"/>
  <c r="C51" i="1" s="1"/>
  <c r="K53" i="1" s="1"/>
  <c r="J50" i="1" s="1"/>
  <c r="G51" i="1"/>
  <c r="K44" i="1"/>
  <c r="H43" i="1"/>
  <c r="K46" i="1" l="1"/>
  <c r="J71" i="1" s="1"/>
  <c r="J47" i="1"/>
  <c r="L45" i="1"/>
  <c r="K66" i="1"/>
  <c r="J46" i="1"/>
  <c r="L46" i="1" s="1"/>
  <c r="C80" i="1" l="1"/>
  <c r="K71" i="1" l="1"/>
  <c r="F70" i="1" s="1"/>
  <c r="K70" i="1" l="1"/>
  <c r="C84" i="1"/>
</calcChain>
</file>

<file path=xl/sharedStrings.xml><?xml version="1.0" encoding="utf-8"?>
<sst xmlns="http://schemas.openxmlformats.org/spreadsheetml/2006/main" count="388" uniqueCount="334">
  <si>
    <t>ANEXO POST-VIAJE</t>
  </si>
  <si>
    <t>MANUTENCIÓN</t>
  </si>
  <si>
    <t>ALOJAMIENTO</t>
  </si>
  <si>
    <t>€/km</t>
  </si>
  <si>
    <t>G2</t>
  </si>
  <si>
    <t>G3</t>
  </si>
  <si>
    <t>España</t>
  </si>
  <si>
    <t>Nombre y apellidos</t>
  </si>
  <si>
    <t>NIF</t>
  </si>
  <si>
    <t>NO UPM (indicar)</t>
  </si>
  <si>
    <t>VINCULACIÓN CON EL PROYECTO</t>
  </si>
  <si>
    <t xml:space="preserve">Nº cuenta IBAN </t>
  </si>
  <si>
    <t>Miembro del equipo de investigación</t>
  </si>
  <si>
    <t>Miembro del equipo de trabajo</t>
  </si>
  <si>
    <t>Colaborador externo (vincular en memoria)</t>
  </si>
  <si>
    <t>A.</t>
  </si>
  <si>
    <t>O.T.T. (4)</t>
  </si>
  <si>
    <t>1.</t>
  </si>
  <si>
    <t>LINEA REGULAR (gastos ida y vuelta conforme al itinerario)</t>
  </si>
  <si>
    <t>A TARJ. INVEST.</t>
  </si>
  <si>
    <t>2.</t>
  </si>
  <si>
    <t>Matrícula</t>
  </si>
  <si>
    <t>Kms. recorridos</t>
  </si>
  <si>
    <t>3.</t>
  </si>
  <si>
    <t>OTROS GASTOS DE DESPLAZAMIENTO</t>
  </si>
  <si>
    <t>B.</t>
  </si>
  <si>
    <t>DIETAS</t>
  </si>
  <si>
    <t>PAÍS</t>
  </si>
  <si>
    <t>C.</t>
  </si>
  <si>
    <t>OTROS GASTOS INDEMNIZABLES</t>
  </si>
  <si>
    <t>TOTAL OTROS GASTOS</t>
  </si>
  <si>
    <t>Anticipo a justificar</t>
  </si>
  <si>
    <r>
      <t xml:space="preserve">CONFORME REALIZACIÓN COMISIÓN ENCOMENDADA </t>
    </r>
    <r>
      <rPr>
        <vertAlign val="superscript"/>
        <sz val="11"/>
        <rFont val="Arial"/>
        <family val="2"/>
      </rPr>
      <t>(1)</t>
    </r>
  </si>
  <si>
    <t>Justificantes de repostaje y detalle de itinerario</t>
  </si>
  <si>
    <t>Certificados de asistencia</t>
  </si>
  <si>
    <t>Memoria justificativa detallada (2ª hoja)</t>
  </si>
  <si>
    <t>(4) Casillas de verificación usadas por el personal OTT para corregir errores en la liquidación</t>
  </si>
  <si>
    <t>Utilice este apartado en el caso de que la estancia supere en más de 1 día antes y/o 1 día después del evento central, para indicar al financiador otros eventos, reuniones, actividades que justifiquen el conjunto del viaje.</t>
  </si>
  <si>
    <t>DIA</t>
  </si>
  <si>
    <t>EVENTO O REUNIÓN A JUSTIFICAR EN EL PROYECTO</t>
  </si>
  <si>
    <t>HOJA 2</t>
  </si>
  <si>
    <t>A LA AGENCIA</t>
  </si>
  <si>
    <t>DATOS DE LA COMISIÓN</t>
  </si>
  <si>
    <t>SOLICITUD DE COMISIÓN DE SERVICIO (ANEXO PRE-VIAJE)</t>
  </si>
  <si>
    <t>DATOS DEL SOLICITANTE</t>
  </si>
  <si>
    <t>LOCOMOCIÓN</t>
  </si>
  <si>
    <t>INSCRIPCIÓN</t>
  </si>
  <si>
    <t>Vehículo propio</t>
  </si>
  <si>
    <t>Vehículo de alquiler</t>
  </si>
  <si>
    <t>Otros</t>
  </si>
  <si>
    <t>MEDIOS DE TRANSPORTE</t>
  </si>
  <si>
    <t>DATOS VEHÍCULO PARTICULAR</t>
  </si>
  <si>
    <t>DÍAS</t>
  </si>
  <si>
    <t>FECHA REGRESO</t>
  </si>
  <si>
    <t>FECHA SALIDA</t>
  </si>
  <si>
    <t>CATEGORÍA Y GRUPO UPM</t>
  </si>
  <si>
    <t>Este Rectorado ha resuelto conferir la comisión de servicio, según los datos anteriores, con derecho a la percepción de la indemnización que legalmente corresponda.</t>
  </si>
  <si>
    <t>EL RECTOR,</t>
  </si>
  <si>
    <t>Total estimado:</t>
  </si>
  <si>
    <t>ITINERARIO:</t>
  </si>
  <si>
    <t>DURACIÓN:</t>
  </si>
  <si>
    <r>
      <t>CUANTÍA SOLICITADA</t>
    </r>
    <r>
      <rPr>
        <sz val="11"/>
        <rFont val="Arial"/>
        <family val="2"/>
      </rPr>
      <t xml:space="preserve"> (máx. 80% del total estimado)</t>
    </r>
  </si>
  <si>
    <r>
      <t xml:space="preserve">OBJETO DEL VIAJE </t>
    </r>
    <r>
      <rPr>
        <sz val="10"/>
        <rFont val="Arial"/>
        <family val="2"/>
      </rPr>
      <t>(indicar claramente incluyendo el evento principal y otras actividades complementarias que justifiquen la duración)</t>
    </r>
  </si>
  <si>
    <r>
      <t xml:space="preserve">ANTICIPO: </t>
    </r>
    <r>
      <rPr>
        <sz val="10"/>
        <rFont val="Arial"/>
        <family val="2"/>
      </rPr>
      <t>(Indique la estimación de gastos desglosada si desea solicitar anticipo y consigne su número de cuenta)</t>
    </r>
  </si>
  <si>
    <t>Marca y modelo</t>
  </si>
  <si>
    <t>Titular</t>
  </si>
  <si>
    <t>-</t>
  </si>
  <si>
    <t>DIAS</t>
  </si>
  <si>
    <t>DIETA máx.</t>
  </si>
  <si>
    <t>IMPORTE Factura</t>
  </si>
  <si>
    <t>Importe máx.</t>
  </si>
  <si>
    <t>VEHÍCULO PARTICULAR (previa autorización)</t>
  </si>
  <si>
    <t>Avión</t>
  </si>
  <si>
    <t>Tren</t>
  </si>
  <si>
    <t>Bus</t>
  </si>
  <si>
    <t>En Madrid, a</t>
  </si>
  <si>
    <t>de</t>
  </si>
  <si>
    <t>TIPO DE VINCULACIÓN</t>
  </si>
  <si>
    <t>AGENDA CON FECHAS DE EVENTOS Y REUNIONES (opcional)</t>
  </si>
  <si>
    <t>GASTOS DE DESPLAZAMIENTO</t>
  </si>
  <si>
    <t>TOTAL DESPLAZAMIENTO</t>
  </si>
  <si>
    <t>CONTRATADO OTT</t>
  </si>
  <si>
    <t>PDI</t>
  </si>
  <si>
    <t>BECARIO</t>
  </si>
  <si>
    <t xml:space="preserve">PAS </t>
  </si>
  <si>
    <t>CATEGORIA Y GRUPO UPM</t>
  </si>
  <si>
    <t>G2 (Titulados)</t>
  </si>
  <si>
    <t>G3 (No titulados)</t>
  </si>
  <si>
    <t>TOTAL DIETAS ALOJAMIENTO</t>
  </si>
  <si>
    <t>TOTAL DIETAS MANUTENCIÓN</t>
  </si>
  <si>
    <t>Memoria justificativa de alojamiento sin gasto</t>
  </si>
  <si>
    <t>taxis, peajes, parking, bus, alquiler vehículo (autorización solicitada en el pre-viaje), etc.</t>
  </si>
  <si>
    <t>IMPORTE DE LA COMISIÓN DE SERVICIO</t>
  </si>
  <si>
    <t>Reunión proyecto</t>
  </si>
  <si>
    <t>Estancia de investigación</t>
  </si>
  <si>
    <t>Visitas de campo</t>
  </si>
  <si>
    <t>Tipo</t>
  </si>
  <si>
    <t>Pagos a Agencia</t>
  </si>
  <si>
    <r>
      <t xml:space="preserve">Fdo.: </t>
    </r>
    <r>
      <rPr>
        <i/>
        <sz val="11"/>
        <rFont val="Arial"/>
        <family val="2"/>
      </rPr>
      <t>Antonio Hidalgo Nuchera</t>
    </r>
  </si>
  <si>
    <t>Escrito de concesión de exceso dieta alojamiento</t>
  </si>
  <si>
    <t>DURACIÓN FINAL</t>
  </si>
  <si>
    <t>REGRESO</t>
  </si>
  <si>
    <t xml:space="preserve">Declaración de cuenta justificativa de las indemnizaciones derivadas de la comisión de servicio concedida por el Rectorado </t>
  </si>
  <si>
    <t>HOJA 1</t>
  </si>
  <si>
    <t>EL VICERRECTOR DE ASUNTOS ECONÓMICOS</t>
  </si>
  <si>
    <t>P.D. (Delegación 28/04/2016)</t>
  </si>
  <si>
    <t xml:space="preserve"> DÍAS       SALIDA</t>
  </si>
  <si>
    <t>DOCUMENTACIÓN A ADJUNTAR</t>
  </si>
  <si>
    <t>En Madrid a</t>
  </si>
  <si>
    <t>Congreso, Conferencia, Seminario, etc.</t>
  </si>
  <si>
    <t>TELF.</t>
  </si>
  <si>
    <t>Mail</t>
  </si>
  <si>
    <t>TELF.:</t>
  </si>
  <si>
    <t>Varias actividades</t>
  </si>
  <si>
    <t>Fdo.</t>
  </si>
  <si>
    <t>Fdo.:</t>
  </si>
  <si>
    <t>SEPTIEMBRE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</si>
  <si>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</si>
  <si>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</si>
  <si>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</si>
  <si>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</si>
  <si>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</si>
  <si>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</si>
  <si>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</si>
  <si>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</si>
  <si>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</si>
  <si>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</si>
  <si>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</si>
  <si>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ALEMANIA</t>
  </si>
  <si>
    <t>ANDORRA</t>
  </si>
  <si>
    <t>ANGOLA</t>
  </si>
  <si>
    <t>ARABIA SAUDITA</t>
  </si>
  <si>
    <t>ARGELIA</t>
  </si>
  <si>
    <t>ARGENTINA</t>
  </si>
  <si>
    <t>AUSTRALIA</t>
  </si>
  <si>
    <t>AUSTRIA</t>
  </si>
  <si>
    <t>BELGICA</t>
  </si>
  <si>
    <t>BOLIVIA</t>
  </si>
  <si>
    <t>BOSNIA-HERZEGOVINA</t>
  </si>
  <si>
    <t>BRASIL</t>
  </si>
  <si>
    <t>BULGARIA</t>
  </si>
  <si>
    <t>CAMERUN</t>
  </si>
  <si>
    <t>CANADA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</si>
  <si>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</si>
  <si>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</si>
  <si>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</si>
  <si>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</si>
  <si>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</si>
  <si>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</si>
  <si>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</si>
  <si>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</si>
  <si>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</si>
  <si>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R. DOMINICANA</t>
  </si>
  <si>
    <t>ECUADOR</t>
  </si>
  <si>
    <t>EGIPTO</t>
  </si>
  <si>
    <t>EL SALVADOR</t>
  </si>
  <si>
    <t>EMIRATOS ARABES UNIDOS</t>
  </si>
  <si>
    <t>ESLOVAQUIA</t>
  </si>
  <si>
    <t>ESTADOS UNIDOS</t>
  </si>
  <si>
    <t>ETIOPIA</t>
  </si>
  <si>
    <t>FILIPINAS</t>
  </si>
  <si>
    <t>FINLANDIA</t>
  </si>
  <si>
    <t>FRANCIA</t>
  </si>
  <si>
    <t>GABON</t>
  </si>
  <si>
    <t>GHANA</t>
  </si>
  <si>
    <t>GRECIA</t>
  </si>
  <si>
    <t>GUATEMALA</t>
  </si>
  <si>
    <t>GUINEA ECUATORIAL</t>
  </si>
  <si>
    <t>HAITI</t>
  </si>
  <si>
    <t>HONDURAS</t>
  </si>
  <si>
    <t>HONG-KONG</t>
  </si>
  <si>
    <t>HUNGRIA</t>
  </si>
  <si>
    <t>INDIA</t>
  </si>
  <si>
    <t>INDONESIA</t>
  </si>
  <si>
    <t>IRAK</t>
  </si>
  <si>
    <t>IRAN</t>
  </si>
  <si>
    <t>IRLANDA</t>
  </si>
  <si>
    <t>ISRAEL</t>
  </si>
  <si>
    <t>ITALIA</t>
  </si>
  <si>
    <t>JAMAICA</t>
  </si>
  <si>
    <t>JAPON</t>
  </si>
  <si>
    <t>JORDANIA</t>
  </si>
  <si>
    <t>KENIA</t>
  </si>
  <si>
    <t>KUWAIT</t>
  </si>
  <si>
    <t>LIBANO</t>
  </si>
  <si>
    <t>LIBIA</t>
  </si>
  <si>
    <t>LUXEMBURGO</t>
  </si>
  <si>
    <t>MALASIA</t>
  </si>
  <si>
    <t>MALTA</t>
  </si>
  <si>
    <t>MARRUECOS</t>
  </si>
  <si>
    <t>MAURITANIA</t>
  </si>
  <si>
    <t>MEJICO</t>
  </si>
  <si>
    <t>MOZAMBIQUE</t>
  </si>
  <si>
    <t>NICARAGUA</t>
  </si>
  <si>
    <t>NIGERIA</t>
  </si>
  <si>
    <t>NORUEGA</t>
  </si>
  <si>
    <t>NUEVA ZELANDA</t>
  </si>
  <si>
    <t>PAISES BAJOS</t>
  </si>
  <si>
    <t>PAKISTAN</t>
  </si>
  <si>
    <t>PANAMA</t>
  </si>
  <si>
    <t>PARAGUAY</t>
  </si>
  <si>
    <t>PERU</t>
  </si>
  <si>
    <t>POLONIA</t>
  </si>
  <si>
    <t>PORTUGAL</t>
  </si>
  <si>
    <t>REINO UNIDO</t>
  </si>
  <si>
    <t>REPUBLICA CHECA</t>
  </si>
  <si>
    <t>RUMANIA</t>
  </si>
  <si>
    <t>RUSIA</t>
  </si>
  <si>
    <t>SENEGAL</t>
  </si>
  <si>
    <t>SERBIA Y MONTENEGRO</t>
  </si>
  <si>
    <t>SINGAPUR</t>
  </si>
  <si>
    <t>SIRIA</t>
  </si>
  <si>
    <t>SUDAFRICA</t>
  </si>
  <si>
    <t>SUECIA</t>
  </si>
  <si>
    <t>SUIZA</t>
  </si>
  <si>
    <t>TAILANDIA</t>
  </si>
  <si>
    <t>TAIWAN</t>
  </si>
  <si>
    <t>TANZANIA</t>
  </si>
  <si>
    <t>TUNEZ</t>
  </si>
  <si>
    <t>TURQUIA</t>
  </si>
  <si>
    <t>URUGUAY</t>
  </si>
  <si>
    <t>VENEZUELA</t>
  </si>
  <si>
    <t>YEMEN</t>
  </si>
  <si>
    <t>ZAIRE/CONGO</t>
  </si>
  <si>
    <t>ZIMBAWE</t>
  </si>
  <si>
    <t>RESTO MUNDO</t>
  </si>
  <si>
    <t>(marcar X en su caso)</t>
  </si>
  <si>
    <t>DD</t>
  </si>
  <si>
    <t>AAAA</t>
  </si>
  <si>
    <t>MES</t>
  </si>
  <si>
    <t>Concedido exceso de dieta de acuerdo al A.C.G.UPM 18/12/14 (Marque X)</t>
  </si>
  <si>
    <t>DECLARADA EN PRE-VIAJE</t>
  </si>
  <si>
    <t>IMPORTE DE LA INDEMNIZACIÓN DEVENGADA</t>
  </si>
  <si>
    <t>Justificantes de otros gastos indemnizables</t>
  </si>
  <si>
    <t>Justificantes de manutención pagados con Tarjeta</t>
  </si>
  <si>
    <t>Gastos de inscripción</t>
  </si>
  <si>
    <r>
      <t>ap.</t>
    </r>
    <r>
      <rPr>
        <sz val="7"/>
        <rFont val="Arial"/>
        <family val="2"/>
      </rPr>
      <t xml:space="preserve">(3) </t>
    </r>
  </si>
  <si>
    <t>AL REGRESAR DEL VIAJE</t>
  </si>
  <si>
    <t>ANTES DEL VIAJE</t>
  </si>
  <si>
    <t>5.</t>
  </si>
  <si>
    <t>4.</t>
  </si>
  <si>
    <t>6.</t>
  </si>
  <si>
    <t>REMITA EL FORMULARIO A LA OTT CON TODA LA DOCUMENTACIÓN ADJUNTA</t>
  </si>
  <si>
    <r>
      <rPr>
        <b/>
        <sz val="10"/>
        <rFont val="Arial"/>
        <family val="2"/>
      </rPr>
      <t>GUARDE EL ARCHIVO</t>
    </r>
    <r>
      <rPr>
        <sz val="10"/>
        <rFont val="Arial"/>
        <family val="2"/>
      </rPr>
      <t xml:space="preserve"> YA QUE EL FORMULARIO POST-VIAJE DE LA SEGUNDA PESTAÑA ESTÁ VINCULADO A LA INFORMACIÓN INCLUIDA</t>
    </r>
  </si>
  <si>
    <r>
      <t>RELLENE LA PESTAÑA DE</t>
    </r>
    <r>
      <rPr>
        <b/>
        <sz val="10"/>
        <rFont val="Arial"/>
        <family val="2"/>
      </rPr>
      <t xml:space="preserve"> PRE-VIAJE OTT</t>
    </r>
  </si>
  <si>
    <r>
      <t>DESPUÉS DEL VIAJE RELLENE LA PESTAÑA</t>
    </r>
    <r>
      <rPr>
        <b/>
        <sz val="10"/>
        <rFont val="Arial"/>
        <family val="2"/>
      </rPr>
      <t xml:space="preserve"> POST-VIAJE OTT</t>
    </r>
  </si>
  <si>
    <t>Contacte con la OTT si hay alguna circunstancia que le impida corregir alguno de los errores para ver posibles soluciones.</t>
  </si>
  <si>
    <r>
      <t xml:space="preserve">ADJUNTE TODA LA </t>
    </r>
    <r>
      <rPr>
        <b/>
        <sz val="10"/>
        <rFont val="Arial"/>
        <family val="2"/>
      </rPr>
      <t xml:space="preserve">DOCUMENTACIÓN JUSTIFICATIVA Y COMPRUEBE EL CHECK-LIST </t>
    </r>
    <r>
      <rPr>
        <sz val="10"/>
        <rFont val="Arial"/>
        <family val="2"/>
      </rPr>
      <t>QUE APARECE AL LADO DE LAS FIRMAS</t>
    </r>
  </si>
  <si>
    <t>Dispone de espacio para incluir una memoria que justifique detalles importantes necesarios como quiénes participan en una reunión, por qué no se imputan gastos de alojamiento, etc.</t>
  </si>
  <si>
    <t>En todo caso asegúrese de no incluir datos de viajes anteriores. En el encabezado se genera un código identificativo diferente por si tiene dudas.</t>
  </si>
  <si>
    <t>7.</t>
  </si>
  <si>
    <t>8.</t>
  </si>
  <si>
    <t>9.</t>
  </si>
  <si>
    <t>10.</t>
  </si>
  <si>
    <t>11.</t>
  </si>
  <si>
    <t>12.</t>
  </si>
  <si>
    <t>INSTRUCCIONES                                  (PARA AYUDA VER MÁS ABAJO)</t>
  </si>
  <si>
    <r>
      <t xml:space="preserve">PRESTE ATENCIÓN A LOS </t>
    </r>
    <r>
      <rPr>
        <b/>
        <sz val="10"/>
        <color rgb="FFFF0000"/>
        <rFont val="Arial"/>
        <family val="2"/>
      </rPr>
      <t xml:space="preserve">MENSAJES DE ERROR </t>
    </r>
    <r>
      <rPr>
        <sz val="10"/>
        <color rgb="FFFF0000"/>
        <rFont val="Arial"/>
        <family val="2"/>
      </rPr>
      <t>QUE LE APAREZCAN EN ROJO</t>
    </r>
  </si>
  <si>
    <r>
      <t xml:space="preserve">PRESTE ATENCIÓN A LOS </t>
    </r>
    <r>
      <rPr>
        <b/>
        <sz val="10"/>
        <color rgb="FFFF0000"/>
        <rFont val="Arial"/>
        <family val="2"/>
      </rPr>
      <t>MENSAJES DE ERROR</t>
    </r>
    <r>
      <rPr>
        <sz val="10"/>
        <color rgb="FFFF0000"/>
        <rFont val="Arial"/>
        <family val="2"/>
      </rPr>
      <t xml:space="preserve"> QUE LE APAREZCAN EN ROJO</t>
    </r>
  </si>
  <si>
    <t>Facturas alojamiento</t>
  </si>
  <si>
    <t>Justificantes de Otros gastos de desplazamiento</t>
  </si>
  <si>
    <t>Billetes y tarjetas de embarque+facturas</t>
  </si>
  <si>
    <r>
      <t xml:space="preserve">Justificante bancario de reintegro a la UPM </t>
    </r>
    <r>
      <rPr>
        <sz val="10"/>
        <rFont val="Calibri"/>
        <family val="2"/>
      </rPr>
      <t>→→→→</t>
    </r>
  </si>
  <si>
    <t>MEMORIA JUSTIFICATIVA DETALLADA (Si necesario)</t>
  </si>
  <si>
    <r>
      <t>Cambio en € para</t>
    </r>
    <r>
      <rPr>
        <sz val="9"/>
        <rFont val="Arial"/>
        <family val="2"/>
      </rPr>
      <t xml:space="preserve"> suplidos (ver www.oanda.com)</t>
    </r>
  </si>
  <si>
    <t>13.</t>
  </si>
  <si>
    <r>
      <rPr>
        <b/>
        <sz val="10"/>
        <rFont val="Arial"/>
        <family val="2"/>
      </rPr>
      <t>Si ha abonado con su tarjeta gastos de otras personas</t>
    </r>
    <r>
      <rPr>
        <sz val="10"/>
        <rFont val="Arial"/>
        <family val="2"/>
      </rPr>
      <t xml:space="preserve"> refleje en la liquidación solo sus gastos,  e indique el monto restante en la segunda hoja junto con el nombre de las personas y su vinculación.</t>
    </r>
  </si>
  <si>
    <t>INCLUYA CORRECTAMENTE LOS PAGOS REALIZADOS CON TARJETA DE INVESTIGADOR</t>
  </si>
  <si>
    <r>
      <t xml:space="preserve">PUEDE USAR LOS CAMPOS DE LA SEGUNDA HOJA PARA </t>
    </r>
    <r>
      <rPr>
        <b/>
        <sz val="10"/>
        <rFont val="Arial"/>
        <family val="2"/>
      </rPr>
      <t>INFORMAR CON DETALLE DE LOS ASPECTOS COMPLEMENTARIOS DEL VIAJE</t>
    </r>
  </si>
  <si>
    <t>Utilice el mismo archivo excel utilizado en el previaje y compruebe en el encabezado que la referencia sea la misma.</t>
  </si>
  <si>
    <r>
      <t>MANUTENCIÓN</t>
    </r>
    <r>
      <rPr>
        <sz val="10"/>
        <rFont val="Arial"/>
        <family val="2"/>
      </rPr>
      <t xml:space="preserve"> (comida/cena)</t>
    </r>
  </si>
  <si>
    <r>
      <rPr>
        <sz val="11"/>
        <rFont val="Arial"/>
        <family val="2"/>
      </rPr>
      <t>ALOJAMIENTO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(incluye desayuno)</t>
    </r>
  </si>
  <si>
    <t>PROYECTO (cod. OTT)</t>
  </si>
  <si>
    <t>(2) Ingreso en CAIXABANK: ES39 2100 8981 61 0200015311 (incluir nº Proyecto en Concepto)</t>
  </si>
  <si>
    <r>
      <t xml:space="preserve">RECUERDE QUE PUEDE UTILIZAR EL PRE-VIAJE PARA </t>
    </r>
    <r>
      <rPr>
        <b/>
        <sz val="10"/>
        <rFont val="Arial"/>
        <family val="2"/>
      </rPr>
      <t>SOLICITAR UN ANTICIPO DE GASTOS Y PARA ORDENAR GASTOS PREVIOS</t>
    </r>
  </si>
  <si>
    <t>En el caso de usar los servicios de otra Agencia diferente a las concesionarias de la UPM debe adjuntar presupuesto que acredite que el servicio solicitado es más económico.</t>
  </si>
  <si>
    <r>
      <rPr>
        <b/>
        <sz val="10"/>
        <rFont val="Arial"/>
        <family val="2"/>
      </rPr>
      <t>REMITA EL FORMULARIO A LA OTT</t>
    </r>
    <r>
      <rPr>
        <sz val="10"/>
        <rFont val="Arial"/>
        <family val="2"/>
      </rPr>
      <t xml:space="preserve"> ACOMPAÑÁNDOLO, EN SU CASO, DE </t>
    </r>
    <r>
      <rPr>
        <b/>
        <sz val="10"/>
        <rFont val="Arial"/>
        <family val="2"/>
      </rPr>
      <t>DOCUMENTACIÓN ADJUNTA</t>
    </r>
    <r>
      <rPr>
        <sz val="10"/>
        <rFont val="Arial"/>
        <family val="2"/>
      </rPr>
      <t>, POR EJEMPLO FACTURAS A ABONAR A LA AGENCIA DE VIAJES</t>
    </r>
  </si>
  <si>
    <t>CONTROL DE VERSIONES</t>
  </si>
  <si>
    <t>(3) Indique los apuntes de pagos que ya han sido abonados a la Agencia o por inscripciones</t>
  </si>
  <si>
    <t>TREN</t>
  </si>
  <si>
    <t>V.ALQUILER</t>
  </si>
  <si>
    <t>HOTEL</t>
  </si>
  <si>
    <t>(1) Marque con una cruz el/los servicio/s contratado/s con la Agencia Concesionaria.</t>
  </si>
  <si>
    <r>
      <t>ORDEN DE PAGO A LA AGENCIA DE VIAJES CONCESIONARIA</t>
    </r>
    <r>
      <rPr>
        <b/>
        <vertAlign val="superscript"/>
        <sz val="8"/>
        <rFont val="Arial"/>
        <family val="2"/>
      </rPr>
      <t>(1)</t>
    </r>
    <r>
      <rPr>
        <b/>
        <sz val="11"/>
        <rFont val="Arial"/>
        <family val="2"/>
      </rPr>
      <t xml:space="preserve">: </t>
    </r>
  </si>
  <si>
    <t>VUELO</t>
  </si>
  <si>
    <t>Cuando, por cualquier motivo personal o profesional no relacionado con las actividades del proyecto, se decide adelantar la salida o retrasar la vuelta del viaje, no podrán declararse las dietas de manutención y alojamiento de esos días “extras”. Adicionalmente, se debe demostrar que el importe del billete de avión o tren es igual o inferior al que hubiera costado volviendo tras la finalización del evento. Si el coste incurrido fuera superior, no se podría imputar el exceso con cargo al proyecto.</t>
  </si>
  <si>
    <t>Indique si para el mismo objeto y destino se desplaza más de un miembro del equipo de investigación. SELECCIONE :</t>
  </si>
  <si>
    <t>En caso afirmativo, indicar los nombres y justificar por qué es imprescindible.</t>
  </si>
  <si>
    <t>CONTRATADO/A OTT</t>
  </si>
  <si>
    <t>G2 (Titulado/a)</t>
  </si>
  <si>
    <t>G3 (No titulado/a)</t>
  </si>
  <si>
    <t>Colaborador/a externo/a (vincular en memoria)</t>
  </si>
  <si>
    <t>El/La que suscribe declara, bajo su responsabilidad, la exactitud y veracidad de los datos que se señalan.</t>
  </si>
  <si>
    <t>(2) El conforme no puede ser otorgado por el/la solicitante de la Comisión.</t>
  </si>
  <si>
    <t>AL INTERESADO/A</t>
  </si>
  <si>
    <t>(1) El conforme no puede ser otorgado por el/la solicitante de la Comisión de Servicio.</t>
  </si>
  <si>
    <t>POST-VIAJES RELACIONADOS con otros compañeros/as de viaje o pagos con TARJETA de OTROS IP</t>
  </si>
  <si>
    <t>Utilice este apartado para dar más detalle del viaje e incluir observaciones necesarias para justificarlo adecuadamente. En Reuniones es preciso incluir o adjuntar la relación de asistentes y sus instituciones</t>
  </si>
  <si>
    <t>El/La que suscribe, cuyos  datos personales  se indican, de acuerdo con lo dispuesto en el Presupuesto UPM y el Real Decreto 462/2002 (BOE,30/5/2002), SOLICITA le sea conferida la comisión de servicio que a continuación se detalla, con derecho a percibir las indemnizaciones que legalmente correspondan.</t>
  </si>
  <si>
    <t>DATOS TITULAR</t>
  </si>
  <si>
    <t>Si es necesario, explique el detalle de los pagos relacionados con otros/as compañeros/as de viaje o realizados con Tarjeta de Investigador de otro IP.</t>
  </si>
  <si>
    <t>Recomendamos que siempre descargue desde el Portal del Investigador/Politécniva Virtual el documento actualizado.</t>
  </si>
  <si>
    <t>Los mensajes en rojo indican errores que es necesario corregir para que desaparezcan y pueda imprimir y firmar el documento.</t>
  </si>
  <si>
    <t>Tramite el viaje con suficiente anticipación si desea solicitar anticipo de gastos para que la transferencia le llegue a tiempo del viaje.</t>
  </si>
  <si>
    <t>Si desea ordenar pagos previos a una Agencia por la reserva de billetes y/o alojamiento u otros adjunte las facturas junto al Pre-Viaje firmado y marque la casilla correspondiente.</t>
  </si>
  <si>
    <r>
      <t xml:space="preserve">Recuerde que </t>
    </r>
    <r>
      <rPr>
        <b/>
        <sz val="10"/>
        <rFont val="Arial"/>
        <family val="2"/>
      </rPr>
      <t>debe incluir todos los gastos del viaje</t>
    </r>
    <r>
      <rPr>
        <sz val="10"/>
        <rFont val="Arial"/>
        <family val="2"/>
      </rPr>
      <t xml:space="preserve">, independientemente del medio de pago, e </t>
    </r>
    <r>
      <rPr>
        <b/>
        <sz val="10"/>
        <rFont val="Arial"/>
        <family val="2"/>
      </rPr>
      <t>incluidos los gastos pagados anticipadamente a la Agencia o con Tarjeta de investigador.</t>
    </r>
  </si>
  <si>
    <r>
      <rPr>
        <b/>
        <sz val="10"/>
        <rFont val="Arial"/>
        <family val="2"/>
      </rPr>
      <t>Si sus gastos han sido abonados con la tarjeta de otro investigador/a</t>
    </r>
    <r>
      <rPr>
        <sz val="10"/>
        <rFont val="Arial"/>
        <family val="2"/>
      </rPr>
      <t xml:space="preserve"> inclúyalos en la liquidación  pero indíquelo en la segunda hoja de observaciones para identificarlo correctamente.</t>
    </r>
  </si>
  <si>
    <t>Los mensajes en rojo indican errores que es necesario corregir para que desaparezcan y pueda imprimir y firmar el documento sin marcas.</t>
  </si>
  <si>
    <t>Para agilizar su tramitación adjunte los justificantes de menor tamaño sujetos con celo a folios, sin tapar los números (evitar grapas).</t>
  </si>
  <si>
    <r>
      <t xml:space="preserve">Recuerde que si la </t>
    </r>
    <r>
      <rPr>
        <b/>
        <sz val="10"/>
        <rFont val="Arial"/>
        <family val="2"/>
      </rPr>
      <t>liquidación sale negativa debe realizar el reintegro y adjuntar el justificante bancario</t>
    </r>
    <r>
      <rPr>
        <sz val="10"/>
        <rFont val="Arial"/>
        <family val="2"/>
      </rPr>
      <t xml:space="preserve"> con el resto de documentación.</t>
    </r>
  </si>
  <si>
    <t>Es muy importante que indique otros viajes y personas relacionados para que los gastos queden todos vinculados y luego se puedan justificar ágilmente.</t>
  </si>
  <si>
    <t>Dispone de espacio para incluir una agenda del viaje que le ayude a justificar las actividades realizadas antes y después del evento central, y que justifican el total de los días.</t>
  </si>
  <si>
    <t>Corregidas notas y ayuda referidas a la exclusividad de la agencia de viajes concesionaria a partir del 1/1/17.</t>
  </si>
  <si>
    <t>Mejorada visualización y control de errores si hay exceso de días de manutención y/o de noches de alojamiento dependiendo de la duración final indicada.</t>
  </si>
  <si>
    <t>Cambios diversos.</t>
  </si>
  <si>
    <t>Cambio de color.</t>
  </si>
  <si>
    <t>Cambios intrucciones y post-viajes relacionados.</t>
  </si>
  <si>
    <r>
      <rPr>
        <b/>
        <sz val="10"/>
        <rFont val="Arial"/>
        <family val="2"/>
      </rPr>
      <t>IMPRIMA EL PRE-VIAJE Y RECABE LA FIRMAS</t>
    </r>
    <r>
      <rPr>
        <sz val="10"/>
        <rFont val="Arial"/>
        <family val="2"/>
      </rPr>
      <t xml:space="preserve"> DE LA PERSONA QUE VIAJE Y DEL DIRECTOR/A DEL PROYECTO O PERSONA QUE AUTORIZA</t>
    </r>
  </si>
  <si>
    <r>
      <rPr>
        <b/>
        <sz val="10"/>
        <rFont val="Arial"/>
        <family val="2"/>
      </rPr>
      <t>IMPRIMA EL PRE-VIAJE Y RECABE LA FIRMAS</t>
    </r>
    <r>
      <rPr>
        <sz val="10"/>
        <rFont val="Arial"/>
        <family val="2"/>
      </rPr>
      <t xml:space="preserve"> DE LA PERSONA QUE VIAJA Y DEL DIRECTOR/A DEL PROYECTO O PERSONA QUE AUTORIZA</t>
    </r>
  </si>
  <si>
    <t xml:space="preserve">SI HA SOLICITADO PAGO POR ANTICIPADO AL CONGRESO, INDIQUE Nº APUNTE: </t>
  </si>
  <si>
    <t>(marque X)</t>
  </si>
  <si>
    <r>
      <t xml:space="preserve">CONFORME EL/LA DIRECTOR/A DEL PROYECTO </t>
    </r>
    <r>
      <rPr>
        <vertAlign val="superscript"/>
        <sz val="10"/>
        <rFont val="Arial"/>
        <family val="2"/>
      </rPr>
      <t>(2)</t>
    </r>
  </si>
  <si>
    <t>TIENE PREVISTO REALIZAR ALGÚN PAGO CON TARJETA DE INVESTIGADOR:</t>
  </si>
  <si>
    <t>Nuevas categorías UPM.</t>
  </si>
  <si>
    <t>PDI LABORAL</t>
  </si>
  <si>
    <t>PAS LABORAL</t>
  </si>
  <si>
    <t>PDI FUNCIONARIO/A</t>
  </si>
  <si>
    <t>PAS FUNCIONARIO/A</t>
  </si>
  <si>
    <t>(v.190520)</t>
  </si>
  <si>
    <t>(3) Mediante la presente firma, reconozco haber sido informado/a de que la Universidad Politécnica de Madrid es responsable del tratamiento de mis datos; que los mismos han sido recogidos con la finalidad de proceder adecuadamente a la tramitación de esta orden de pago; que el tratamiento es legítimo  en la que el interesado es parte (art. 6.1.b) del Reglamento (UE) 2016/679); que no está prevista ninguna cesión de los datos a terceros, salvo obligación legal; que puedo acceder, rectificar y cancelar los datos, así como ejercer otros derechos, en los términos que se indican en la información adicional y detallada sobre Protección de Datos en la web de la UPM (http://www.upm.es/AvisoLegal).</t>
  </si>
  <si>
    <r>
      <t>EL/LA SOLICITANTE DE LA COMISIÓN</t>
    </r>
    <r>
      <rPr>
        <vertAlign val="superscript"/>
        <sz val="10"/>
        <rFont val="Arial"/>
        <family val="2"/>
      </rPr>
      <t>(3)</t>
    </r>
  </si>
  <si>
    <r>
      <t>EL/LA TITULAR DE LA COMISIÓN</t>
    </r>
    <r>
      <rPr>
        <vertAlign val="superscript"/>
        <sz val="11"/>
        <rFont val="Arial"/>
        <family val="2"/>
      </rPr>
      <t>(5)</t>
    </r>
  </si>
  <si>
    <t>(5) Mediante la presente firma, reconozco haber sido informado/a de que la Universidad Politécnica de Madrid es responsable del tratamiento de mis datos; que los mismos han sido recogidos con la finalidad de proceder adecuadamente a la tramitación de esta orden de pago; que el tratamiento es legítimo  en la que el interesado es parte (art. 6.1.b) del Reglamento (UE) 2016/679); que no está prevista ninguna cesión de los datos a terceros, salvo obligación legal; que puedo acceder, rectificar y cancelar los datos, así como ejercer otros derechos, en los términos que se indican en la información adicional y detallada sobre Protección de Datos en la web de la UPM (http://www.upm.es/AvisoLegal).</t>
  </si>
  <si>
    <t>Aviso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</si>
</sst>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.00"/>
    <numFmt numFmtId="165" formatCode="0.0"/>
    <numFmt numFmtId="166" formatCode="0;[Red]0"/>
  </numFmts>
  <fonts count="42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7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sz val="7"/>
      <color rgb="FFFF0000"/>
      <name val="Arial"/>
      <family val="2"/>
    </font>
    <font>
      <sz val="10"/>
      <color theme="0" tint="-0.34998626667073579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10"/>
      <color theme="0" tint="-0.499984740745262"/>
      <name val="Arial"/>
      <family val="2"/>
    </font>
    <font>
      <sz val="10"/>
      <name val="Calibri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566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0" borderId="0" xfId="0" applyFont="1"/>
    <xf numFmtId="0" fontId="0" fillId="0" borderId="0" xfId="0" applyBorder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/>
    <xf numFmtId="0" fontId="0" fillId="0" borderId="0" xfId="0" applyAlignment="1">
      <alignment horizont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0" fillId="2" borderId="4" xfId="0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8" fillId="2" borderId="4" xfId="0" applyFont="1" applyFill="1" applyBorder="1"/>
    <xf numFmtId="0" fontId="0" fillId="2" borderId="5" xfId="0" applyFill="1" applyBorder="1"/>
    <xf numFmtId="0" fontId="1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0" fillId="2" borderId="5" xfId="0" applyFill="1" applyBorder="1" applyAlignment="1"/>
    <xf numFmtId="0" fontId="0" fillId="2" borderId="4" xfId="0" applyFill="1" applyBorder="1" applyAlignment="1"/>
    <xf numFmtId="0" fontId="4" fillId="2" borderId="0" xfId="0" applyFont="1" applyFill="1" applyBorder="1" applyAlignment="1">
      <alignment horizontal="right"/>
    </xf>
    <xf numFmtId="0" fontId="1" fillId="2" borderId="5" xfId="0" applyFont="1" applyFill="1" applyBorder="1" applyAlignment="1">
      <alignment vertical="center"/>
    </xf>
    <xf numFmtId="0" fontId="0" fillId="2" borderId="12" xfId="0" applyFill="1" applyBorder="1"/>
    <xf numFmtId="0" fontId="4" fillId="2" borderId="13" xfId="0" applyFont="1" applyFill="1" applyBorder="1" applyAlignment="1"/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" fillId="2" borderId="0" xfId="0" applyFont="1" applyFill="1"/>
    <xf numFmtId="0" fontId="13" fillId="2" borderId="0" xfId="0" applyFont="1" applyFill="1" applyAlignment="1">
      <alignment horizontal="center"/>
    </xf>
    <xf numFmtId="44" fontId="1" fillId="2" borderId="10" xfId="1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top" wrapText="1"/>
    </xf>
    <xf numFmtId="0" fontId="16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right"/>
    </xf>
    <xf numFmtId="0" fontId="0" fillId="2" borderId="13" xfId="0" applyFill="1" applyBorder="1"/>
    <xf numFmtId="0" fontId="6" fillId="2" borderId="13" xfId="0" applyFont="1" applyFill="1" applyBorder="1"/>
    <xf numFmtId="0" fontId="0" fillId="2" borderId="14" xfId="0" applyFill="1" applyBorder="1"/>
    <xf numFmtId="44" fontId="12" fillId="2" borderId="0" xfId="1" applyFont="1" applyFill="1" applyBorder="1"/>
    <xf numFmtId="0" fontId="6" fillId="2" borderId="0" xfId="0" applyFont="1" applyFill="1"/>
    <xf numFmtId="44" fontId="1" fillId="2" borderId="0" xfId="1" applyFont="1" applyFill="1" applyBorder="1"/>
    <xf numFmtId="0" fontId="6" fillId="2" borderId="2" xfId="0" applyFont="1" applyFill="1" applyBorder="1"/>
    <xf numFmtId="0" fontId="6" fillId="2" borderId="0" xfId="0" applyFont="1" applyFill="1" applyBorder="1"/>
    <xf numFmtId="0" fontId="0" fillId="2" borderId="0" xfId="0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0" fillId="2" borderId="10" xfId="0" applyFill="1" applyBorder="1" applyAlignment="1"/>
    <xf numFmtId="0" fontId="1" fillId="2" borderId="13" xfId="0" applyFont="1" applyFill="1" applyBorder="1" applyAlignment="1">
      <alignment wrapText="1"/>
    </xf>
    <xf numFmtId="0" fontId="19" fillId="2" borderId="0" xfId="0" applyFont="1" applyFill="1" applyBorder="1"/>
    <xf numFmtId="0" fontId="19" fillId="2" borderId="0" xfId="0" applyFont="1" applyFill="1" applyBorder="1" applyProtection="1"/>
    <xf numFmtId="0" fontId="15" fillId="2" borderId="0" xfId="0" applyFont="1" applyFill="1" applyBorder="1" applyAlignment="1" applyProtection="1">
      <alignment horizontal="center"/>
    </xf>
    <xf numFmtId="0" fontId="0" fillId="2" borderId="13" xfId="0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0" xfId="0" applyFont="1" applyFill="1" applyBorder="1" applyAlignment="1" applyProtection="1">
      <alignment vertical="top" wrapText="1"/>
    </xf>
    <xf numFmtId="0" fontId="0" fillId="0" borderId="0" xfId="0" applyAlignment="1">
      <alignment horizontal="center" vertical="center"/>
    </xf>
    <xf numFmtId="0" fontId="5" fillId="3" borderId="10" xfId="0" applyFont="1" applyFill="1" applyBorder="1" applyAlignment="1" applyProtection="1">
      <alignment horizontal="center"/>
      <protection locked="0" hidden="1"/>
    </xf>
    <xf numFmtId="0" fontId="0" fillId="2" borderId="0" xfId="0" applyFill="1" applyProtection="1"/>
    <xf numFmtId="0" fontId="2" fillId="2" borderId="0" xfId="0" applyFont="1" applyFill="1" applyAlignment="1" applyProtection="1">
      <alignment vertical="center"/>
    </xf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/>
    <xf numFmtId="0" fontId="4" fillId="2" borderId="1" xfId="0" applyFont="1" applyFill="1" applyBorder="1" applyAlignment="1" applyProtection="1"/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0" fontId="0" fillId="2" borderId="4" xfId="0" applyFill="1" applyBorder="1" applyProtection="1"/>
    <xf numFmtId="0" fontId="7" fillId="2" borderId="0" xfId="0" applyFont="1" applyFill="1" applyBorder="1" applyProtection="1"/>
    <xf numFmtId="0" fontId="0" fillId="0" borderId="0" xfId="0" applyBorder="1" applyProtection="1"/>
    <xf numFmtId="0" fontId="4" fillId="2" borderId="0" xfId="0" applyFont="1" applyFill="1" applyBorder="1" applyProtection="1"/>
    <xf numFmtId="0" fontId="4" fillId="2" borderId="5" xfId="0" applyFont="1" applyFill="1" applyBorder="1" applyProtection="1"/>
    <xf numFmtId="0" fontId="8" fillId="2" borderId="4" xfId="0" applyFont="1" applyFill="1" applyBorder="1" applyProtection="1"/>
    <xf numFmtId="0" fontId="0" fillId="2" borderId="5" xfId="0" applyFill="1" applyBorder="1" applyProtection="1"/>
    <xf numFmtId="0" fontId="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0" fillId="2" borderId="5" xfId="0" applyFill="1" applyBorder="1" applyAlignment="1" applyProtection="1"/>
    <xf numFmtId="0" fontId="0" fillId="2" borderId="4" xfId="0" applyFill="1" applyBorder="1" applyAlignment="1" applyProtection="1"/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  <protection hidden="1"/>
    </xf>
    <xf numFmtId="0" fontId="0" fillId="2" borderId="12" xfId="0" applyFill="1" applyBorder="1" applyProtection="1"/>
    <xf numFmtId="0" fontId="4" fillId="2" borderId="13" xfId="0" applyFont="1" applyFill="1" applyBorder="1" applyAlignment="1" applyProtection="1"/>
    <xf numFmtId="0" fontId="1" fillId="2" borderId="13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2" fillId="2" borderId="0" xfId="0" applyFont="1" applyFill="1" applyBorder="1" applyProtection="1"/>
    <xf numFmtId="0" fontId="0" fillId="0" borderId="0" xfId="0" applyProtection="1"/>
    <xf numFmtId="0" fontId="1" fillId="2" borderId="0" xfId="0" applyFont="1" applyFill="1" applyBorder="1" applyProtection="1"/>
    <xf numFmtId="0" fontId="1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0" fillId="2" borderId="13" xfId="0" applyFill="1" applyBorder="1" applyProtection="1"/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Protection="1"/>
    <xf numFmtId="0" fontId="12" fillId="2" borderId="0" xfId="0" applyFont="1" applyFill="1" applyBorder="1" applyAlignment="1" applyProtection="1"/>
    <xf numFmtId="0" fontId="0" fillId="2" borderId="0" xfId="0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/>
    <xf numFmtId="0" fontId="0" fillId="0" borderId="0" xfId="0" applyAlignment="1" applyProtection="1">
      <alignment horizontal="center"/>
    </xf>
    <xf numFmtId="0" fontId="6" fillId="2" borderId="0" xfId="0" applyFont="1" applyFill="1" applyAlignment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/>
    <xf numFmtId="0" fontId="0" fillId="2" borderId="0" xfId="0" applyFill="1" applyAlignment="1" applyProtection="1">
      <alignment vertical="center"/>
    </xf>
    <xf numFmtId="0" fontId="11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vertical="top"/>
    </xf>
    <xf numFmtId="0" fontId="1" fillId="2" borderId="13" xfId="0" applyFont="1" applyFill="1" applyBorder="1" applyAlignment="1" applyProtection="1">
      <alignment wrapText="1"/>
    </xf>
    <xf numFmtId="0" fontId="2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2" borderId="0" xfId="0" applyFont="1" applyFill="1" applyBorder="1" applyAlignment="1"/>
    <xf numFmtId="0" fontId="14" fillId="2" borderId="6" xfId="0" applyFont="1" applyFill="1" applyBorder="1" applyAlignment="1"/>
    <xf numFmtId="0" fontId="0" fillId="0" borderId="0" xfId="0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44" fontId="4" fillId="2" borderId="0" xfId="1" applyFont="1" applyFill="1" applyBorder="1"/>
    <xf numFmtId="0" fontId="4" fillId="2" borderId="13" xfId="0" applyFont="1" applyFill="1" applyBorder="1"/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/>
    <xf numFmtId="0" fontId="22" fillId="0" borderId="0" xfId="0" applyFont="1" applyProtection="1"/>
    <xf numFmtId="0" fontId="4" fillId="2" borderId="0" xfId="0" applyFont="1" applyFill="1" applyBorder="1" applyAlignment="1">
      <alignment wrapText="1"/>
    </xf>
    <xf numFmtId="0" fontId="4" fillId="2" borderId="10" xfId="0" applyFont="1" applyFill="1" applyBorder="1" applyAlignment="1" applyProtection="1"/>
    <xf numFmtId="0" fontId="4" fillId="2" borderId="9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</xf>
    <xf numFmtId="44" fontId="0" fillId="2" borderId="0" xfId="0" applyNumberFormat="1" applyFill="1" applyBorder="1" applyAlignment="1">
      <alignment horizontal="right"/>
    </xf>
    <xf numFmtId="44" fontId="4" fillId="2" borderId="0" xfId="1" applyFont="1" applyFill="1" applyBorder="1" applyAlignment="1" applyProtection="1"/>
    <xf numFmtId="44" fontId="4" fillId="2" borderId="0" xfId="1" applyFont="1" applyFill="1" applyBorder="1" applyAlignment="1" applyProtection="1">
      <alignment horizontal="center"/>
    </xf>
    <xf numFmtId="0" fontId="11" fillId="0" borderId="0" xfId="0" applyFont="1"/>
    <xf numFmtId="0" fontId="20" fillId="2" borderId="0" xfId="0" applyFont="1" applyFill="1" applyBorder="1" applyAlignment="1"/>
    <xf numFmtId="44" fontId="22" fillId="0" borderId="0" xfId="0" applyNumberFormat="1" applyFont="1" applyFill="1" applyBorder="1"/>
    <xf numFmtId="44" fontId="0" fillId="2" borderId="0" xfId="1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4" fillId="3" borderId="10" xfId="0" applyFont="1" applyFill="1" applyBorder="1" applyAlignment="1" applyProtection="1">
      <alignment vertical="center"/>
      <protection locked="0" hidden="1"/>
    </xf>
    <xf numFmtId="44" fontId="23" fillId="2" borderId="0" xfId="1" applyFont="1" applyFill="1" applyBorder="1"/>
    <xf numFmtId="0" fontId="15" fillId="0" borderId="0" xfId="0" applyFont="1" applyBorder="1" applyAlignment="1"/>
    <xf numFmtId="0" fontId="15" fillId="2" borderId="0" xfId="0" applyFont="1" applyFill="1" applyBorder="1" applyAlignment="1">
      <alignment horizontal="right"/>
    </xf>
    <xf numFmtId="44" fontId="22" fillId="2" borderId="0" xfId="1" applyFont="1" applyFill="1" applyBorder="1"/>
    <xf numFmtId="0" fontId="12" fillId="2" borderId="10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 hidden="1"/>
    </xf>
    <xf numFmtId="44" fontId="4" fillId="2" borderId="0" xfId="1" applyFont="1" applyFill="1" applyBorder="1" applyAlignment="1">
      <alignment shrinkToFit="1"/>
    </xf>
    <xf numFmtId="0" fontId="22" fillId="2" borderId="0" xfId="0" applyFont="1" applyFill="1" applyBorder="1" applyProtection="1"/>
    <xf numFmtId="0" fontId="22" fillId="2" borderId="0" xfId="0" applyFont="1" applyFill="1" applyBorder="1" applyAlignment="1" applyProtection="1"/>
    <xf numFmtId="0" fontId="22" fillId="2" borderId="0" xfId="0" applyFont="1" applyFill="1" applyProtection="1"/>
    <xf numFmtId="0" fontId="11" fillId="2" borderId="0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0" xfId="0"/>
    <xf numFmtId="0" fontId="4" fillId="2" borderId="0" xfId="0" applyFont="1" applyFill="1" applyBorder="1" applyAlignment="1" applyProtection="1">
      <alignment horizontal="right"/>
    </xf>
    <xf numFmtId="0" fontId="0" fillId="0" borderId="0" xfId="0"/>
    <xf numFmtId="0" fontId="4" fillId="0" borderId="0" xfId="0" applyFont="1" applyAlignment="1">
      <alignment horizontal="right"/>
    </xf>
    <xf numFmtId="14" fontId="4" fillId="3" borderId="10" xfId="0" applyNumberFormat="1" applyFont="1" applyFill="1" applyBorder="1" applyAlignment="1" applyProtection="1">
      <protection locked="0" hidden="1"/>
    </xf>
    <xf numFmtId="0" fontId="0" fillId="0" borderId="0" xfId="0" applyAlignment="1"/>
    <xf numFmtId="0" fontId="0" fillId="2" borderId="13" xfId="0" applyFill="1" applyBorder="1" applyAlignment="1">
      <alignment horizontal="left" vertical="top"/>
    </xf>
    <xf numFmtId="0" fontId="31" fillId="2" borderId="0" xfId="0" applyFont="1" applyFill="1" applyBorder="1" applyProtection="1"/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0" fillId="2" borderId="0" xfId="0" applyFont="1" applyFill="1" applyBorder="1" applyAlignment="1"/>
    <xf numFmtId="0" fontId="0" fillId="0" borderId="0" xfId="0" applyAlignment="1" applyProtection="1">
      <alignment horizontal="right"/>
    </xf>
    <xf numFmtId="0" fontId="0" fillId="0" borderId="0" xfId="0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0" fillId="0" borderId="0" xfId="0"/>
    <xf numFmtId="0" fontId="15" fillId="2" borderId="18" xfId="0" applyFont="1" applyFill="1" applyBorder="1" applyAlignment="1" applyProtection="1"/>
    <xf numFmtId="0" fontId="0" fillId="0" borderId="19" xfId="0" applyBorder="1" applyAlignment="1">
      <alignment horizontal="center"/>
    </xf>
    <xf numFmtId="0" fontId="0" fillId="0" borderId="0" xfId="0" applyAlignment="1">
      <alignment horizontal="left"/>
    </xf>
    <xf numFmtId="0" fontId="29" fillId="2" borderId="0" xfId="0" applyFont="1" applyFill="1" applyBorder="1" applyAlignment="1" applyProtection="1">
      <alignment vertical="center" wrapText="1"/>
    </xf>
    <xf numFmtId="0" fontId="26" fillId="2" borderId="0" xfId="0" applyFont="1" applyFill="1" applyAlignment="1" applyProtection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20" fillId="2" borderId="0" xfId="0" applyFont="1" applyFill="1" applyBorder="1" applyAlignment="1" applyProtection="1"/>
    <xf numFmtId="0" fontId="20" fillId="2" borderId="0" xfId="0" applyFont="1" applyFill="1" applyBorder="1" applyProtection="1"/>
    <xf numFmtId="0" fontId="14" fillId="2" borderId="0" xfId="0" applyFont="1" applyFill="1" applyBorder="1" applyAlignme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4" fillId="3" borderId="10" xfId="0" applyFont="1" applyFill="1" applyBorder="1" applyAlignment="1" applyProtection="1">
      <alignment shrinkToFit="1"/>
      <protection locked="0"/>
    </xf>
    <xf numFmtId="164" fontId="22" fillId="2" borderId="0" xfId="0" applyNumberFormat="1" applyFont="1" applyFill="1" applyProtection="1"/>
    <xf numFmtId="0" fontId="22" fillId="2" borderId="0" xfId="0" applyFont="1" applyFill="1" applyAlignment="1" applyProtection="1">
      <alignment horizontal="center"/>
    </xf>
    <xf numFmtId="164" fontId="22" fillId="2" borderId="0" xfId="0" applyNumberFormat="1" applyFont="1" applyFill="1" applyAlignment="1" applyProtection="1">
      <alignment horizont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0" fillId="0" borderId="0" xfId="0"/>
    <xf numFmtId="165" fontId="4" fillId="3" borderId="10" xfId="0" applyNumberFormat="1" applyFont="1" applyFill="1" applyBorder="1" applyProtection="1">
      <protection locked="0" hidden="1"/>
    </xf>
    <xf numFmtId="0" fontId="0" fillId="0" borderId="0" xfId="0"/>
    <xf numFmtId="44" fontId="4" fillId="3" borderId="10" xfId="1" applyFont="1" applyFill="1" applyBorder="1" applyAlignment="1" applyProtection="1">
      <alignment horizontal="center" vertical="center" shrinkToFit="1"/>
      <protection locked="0" hidden="1"/>
    </xf>
    <xf numFmtId="0" fontId="4" fillId="3" borderId="23" xfId="1" applyNumberFormat="1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Alignment="1" applyProtection="1">
      <alignment horizontal="center"/>
    </xf>
    <xf numFmtId="0" fontId="0" fillId="3" borderId="10" xfId="0" applyFill="1" applyBorder="1" applyAlignment="1" applyProtection="1">
      <alignment horizontal="left"/>
      <protection locked="0" hidden="1"/>
    </xf>
    <xf numFmtId="0" fontId="14" fillId="2" borderId="0" xfId="0" applyFont="1" applyFill="1" applyBorder="1" applyAlignment="1">
      <alignment horizontal="right"/>
    </xf>
    <xf numFmtId="0" fontId="12" fillId="3" borderId="10" xfId="0" applyFont="1" applyFill="1" applyBorder="1" applyAlignment="1" applyProtection="1">
      <alignment horizontal="left"/>
      <protection locked="0" hidden="1"/>
    </xf>
    <xf numFmtId="0" fontId="0" fillId="2" borderId="0" xfId="0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right" vertical="top"/>
    </xf>
    <xf numFmtId="0" fontId="15" fillId="2" borderId="0" xfId="0" applyFont="1" applyFill="1" applyBorder="1" applyAlignment="1" applyProtection="1">
      <alignment horizontal="right" vertical="top"/>
    </xf>
    <xf numFmtId="0" fontId="15" fillId="2" borderId="0" xfId="0" applyFont="1" applyFill="1" applyBorder="1" applyAlignment="1" applyProtection="1">
      <alignment vertical="top"/>
    </xf>
    <xf numFmtId="14" fontId="15" fillId="2" borderId="0" xfId="0" applyNumberFormat="1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0" fontId="14" fillId="2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0" fontId="11" fillId="2" borderId="0" xfId="0" applyFont="1" applyFill="1" applyBorder="1" applyAlignment="1"/>
    <xf numFmtId="0" fontId="27" fillId="2" borderId="0" xfId="0" applyFont="1" applyFill="1" applyAlignment="1">
      <alignment horizontal="right"/>
    </xf>
    <xf numFmtId="0" fontId="6" fillId="2" borderId="0" xfId="0" applyFont="1" applyFill="1" applyBorder="1" applyProtection="1"/>
    <xf numFmtId="44" fontId="4" fillId="3" borderId="10" xfId="1" applyFont="1" applyFill="1" applyBorder="1" applyAlignment="1" applyProtection="1">
      <alignment shrinkToFit="1"/>
      <protection locked="0"/>
    </xf>
    <xf numFmtId="44" fontId="11" fillId="2" borderId="10" xfId="1" applyFont="1" applyFill="1" applyBorder="1" applyAlignment="1">
      <alignment shrinkToFit="1"/>
    </xf>
    <xf numFmtId="44" fontId="11" fillId="2" borderId="10" xfId="0" applyNumberFormat="1" applyFont="1" applyFill="1" applyBorder="1" applyAlignment="1">
      <alignment shrinkToFit="1"/>
    </xf>
    <xf numFmtId="44" fontId="4" fillId="2" borderId="10" xfId="0" applyNumberFormat="1" applyFont="1" applyFill="1" applyBorder="1" applyAlignment="1">
      <alignment shrinkToFit="1"/>
    </xf>
    <xf numFmtId="0" fontId="0" fillId="2" borderId="10" xfId="0" applyFill="1" applyBorder="1" applyAlignment="1">
      <alignment shrinkToFit="1"/>
    </xf>
    <xf numFmtId="44" fontId="12" fillId="2" borderId="10" xfId="1" applyFont="1" applyFill="1" applyBorder="1" applyAlignment="1">
      <alignment shrinkToFit="1"/>
    </xf>
    <xf numFmtId="44" fontId="4" fillId="2" borderId="10" xfId="1" applyFont="1" applyFill="1" applyBorder="1" applyAlignment="1">
      <alignment shrinkToFit="1"/>
    </xf>
    <xf numFmtId="165" fontId="0" fillId="3" borderId="10" xfId="0" applyNumberFormat="1" applyFont="1" applyFill="1" applyBorder="1" applyAlignment="1" applyProtection="1">
      <alignment shrinkToFit="1"/>
      <protection locked="0"/>
    </xf>
    <xf numFmtId="165" fontId="4" fillId="3" borderId="10" xfId="0" applyNumberFormat="1" applyFont="1" applyFill="1" applyBorder="1" applyAlignment="1" applyProtection="1">
      <alignment shrinkToFit="1"/>
      <protection locked="0"/>
    </xf>
    <xf numFmtId="1" fontId="4" fillId="3" borderId="10" xfId="0" applyNumberFormat="1" applyFont="1" applyFill="1" applyBorder="1" applyAlignment="1" applyProtection="1">
      <alignment shrinkToFit="1"/>
      <protection locked="0"/>
    </xf>
    <xf numFmtId="44" fontId="4" fillId="3" borderId="21" xfId="1" applyFont="1" applyFill="1" applyBorder="1" applyAlignment="1" applyProtection="1">
      <alignment shrinkToFit="1"/>
      <protection locked="0"/>
    </xf>
    <xf numFmtId="0" fontId="0" fillId="3" borderId="0" xfId="0" applyNumberFormat="1" applyFill="1" applyBorder="1" applyAlignment="1" applyProtection="1">
      <alignment horizontal="right" shrinkToFit="1"/>
      <protection locked="0"/>
    </xf>
    <xf numFmtId="0" fontId="1" fillId="3" borderId="0" xfId="0" applyNumberFormat="1" applyFont="1" applyFill="1" applyBorder="1" applyAlignment="1" applyProtection="1">
      <alignment horizontal="right" shrinkToFit="1"/>
      <protection locked="0"/>
    </xf>
    <xf numFmtId="0" fontId="0" fillId="3" borderId="0" xfId="0" applyNumberFormat="1" applyFill="1" applyBorder="1" applyAlignment="1" applyProtection="1">
      <alignment shrinkToFit="1"/>
      <protection locked="0"/>
    </xf>
    <xf numFmtId="0" fontId="14" fillId="2" borderId="2" xfId="0" applyFont="1" applyFill="1" applyBorder="1" applyAlignment="1"/>
    <xf numFmtId="0" fontId="4" fillId="2" borderId="0" xfId="0" applyFont="1" applyFill="1" applyBorder="1" applyAlignment="1" applyProtection="1">
      <alignment horizontal="right"/>
    </xf>
    <xf numFmtId="0" fontId="0" fillId="0" borderId="0" xfId="0" applyProtection="1"/>
    <xf numFmtId="0" fontId="18" fillId="2" borderId="0" xfId="0" applyFont="1" applyFill="1" applyBorder="1" applyAlignment="1">
      <alignment horizontal="center"/>
    </xf>
    <xf numFmtId="0" fontId="0" fillId="0" borderId="0" xfId="0"/>
    <xf numFmtId="0" fontId="31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/>
    <xf numFmtId="0" fontId="27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center"/>
    </xf>
    <xf numFmtId="164" fontId="14" fillId="2" borderId="0" xfId="0" applyNumberFormat="1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0" fillId="2" borderId="0" xfId="0" applyFont="1" applyFill="1" applyProtection="1"/>
    <xf numFmtId="0" fontId="11" fillId="2" borderId="10" xfId="0" applyFont="1" applyFill="1" applyBorder="1" applyAlignment="1" applyProtection="1">
      <alignment horizontal="center" vertical="top" wrapText="1"/>
      <protection hidden="1"/>
    </xf>
    <xf numFmtId="0" fontId="24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26" fillId="0" borderId="0" xfId="0" applyFont="1" applyAlignment="1" applyProtection="1"/>
    <xf numFmtId="0" fontId="14" fillId="0" borderId="0" xfId="0" applyFont="1" applyBorder="1" applyProtection="1"/>
    <xf numFmtId="0" fontId="20" fillId="0" borderId="0" xfId="0" applyFont="1" applyBorder="1" applyAlignment="1" applyProtection="1"/>
    <xf numFmtId="0" fontId="20" fillId="0" borderId="0" xfId="0" applyFont="1" applyBorder="1" applyAlignment="1" applyProtection="1">
      <alignment horizontal="left"/>
    </xf>
    <xf numFmtId="0" fontId="20" fillId="0" borderId="0" xfId="0" applyFont="1" applyBorder="1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vertical="center"/>
    </xf>
    <xf numFmtId="0" fontId="23" fillId="2" borderId="0" xfId="0" applyFont="1" applyFill="1" applyBorder="1" applyProtection="1"/>
    <xf numFmtId="0" fontId="22" fillId="2" borderId="0" xfId="0" applyFont="1" applyFill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2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18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/>
    <xf numFmtId="0" fontId="12" fillId="2" borderId="10" xfId="0" applyFont="1" applyFill="1" applyBorder="1" applyAlignment="1" applyProtection="1">
      <alignment horizontal="center"/>
    </xf>
    <xf numFmtId="0" fontId="0" fillId="2" borderId="22" xfId="0" applyFill="1" applyBorder="1" applyProtection="1"/>
    <xf numFmtId="0" fontId="15" fillId="2" borderId="22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19" fillId="2" borderId="4" xfId="0" applyFont="1" applyFill="1" applyBorder="1" applyProtection="1"/>
    <xf numFmtId="0" fontId="27" fillId="2" borderId="0" xfId="0" applyFont="1" applyFill="1" applyBorder="1" applyAlignment="1">
      <alignment horizontal="right"/>
    </xf>
    <xf numFmtId="49" fontId="0" fillId="2" borderId="0" xfId="0" quotePrefix="1" applyNumberFormat="1" applyFill="1" applyBorder="1"/>
    <xf numFmtId="0" fontId="0" fillId="2" borderId="0" xfId="0" applyFont="1" applyFill="1" applyBorder="1"/>
    <xf numFmtId="0" fontId="22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44" fontId="15" fillId="2" borderId="0" xfId="0" applyNumberFormat="1" applyFont="1" applyFill="1" applyBorder="1" applyAlignment="1">
      <alignment vertical="top" wrapText="1"/>
    </xf>
    <xf numFmtId="0" fontId="25" fillId="2" borderId="0" xfId="0" applyFont="1" applyFill="1" applyAlignment="1" applyProtection="1"/>
    <xf numFmtId="0" fontId="23" fillId="0" borderId="0" xfId="0" applyFont="1" applyBorder="1" applyAlignment="1" applyProtection="1"/>
    <xf numFmtId="0" fontId="25" fillId="0" borderId="0" xfId="0" applyFont="1" applyAlignment="1" applyProtection="1"/>
    <xf numFmtId="0" fontId="3" fillId="0" borderId="0" xfId="0" applyFont="1" applyAlignment="1" applyProtection="1"/>
    <xf numFmtId="0" fontId="19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2" borderId="0" xfId="0" applyFill="1" applyAlignment="1" applyProtection="1">
      <alignment horizontal="right"/>
    </xf>
    <xf numFmtId="0" fontId="12" fillId="2" borderId="0" xfId="0" applyFont="1" applyFill="1" applyProtection="1"/>
    <xf numFmtId="0" fontId="0" fillId="0" borderId="0" xfId="0" applyFill="1" applyProtection="1"/>
    <xf numFmtId="0" fontId="39" fillId="0" borderId="0" xfId="0" applyFont="1" applyBorder="1"/>
    <xf numFmtId="0" fontId="0" fillId="0" borderId="0" xfId="0" applyProtection="1"/>
    <xf numFmtId="14" fontId="0" fillId="2" borderId="0" xfId="0" applyNumberFormat="1" applyFill="1" applyProtection="1"/>
    <xf numFmtId="0" fontId="0" fillId="0" borderId="0" xfId="0" applyProtection="1"/>
    <xf numFmtId="0" fontId="0" fillId="0" borderId="0" xfId="0"/>
    <xf numFmtId="44" fontId="9" fillId="2" borderId="0" xfId="1" applyFont="1" applyFill="1" applyBorder="1" applyAlignment="1" applyProtection="1">
      <alignment horizontal="left"/>
    </xf>
    <xf numFmtId="0" fontId="0" fillId="0" borderId="0" xfId="0" applyProtection="1"/>
    <xf numFmtId="0" fontId="0" fillId="0" borderId="0" xfId="0"/>
    <xf numFmtId="0" fontId="0" fillId="2" borderId="0" xfId="0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/>
    <xf numFmtId="0" fontId="0" fillId="2" borderId="0" xfId="0" applyFont="1" applyFill="1" applyBorder="1" applyAlignment="1" applyProtection="1">
      <alignment horizontal="left"/>
    </xf>
    <xf numFmtId="44" fontId="0" fillId="2" borderId="0" xfId="1" applyFont="1" applyFill="1" applyBorder="1" applyAlignment="1" applyProtection="1">
      <alignment horizontal="left"/>
    </xf>
    <xf numFmtId="0" fontId="0" fillId="4" borderId="10" xfId="0" applyFill="1" applyBorder="1" applyAlignment="1" applyProtection="1">
      <protection locked="0"/>
    </xf>
    <xf numFmtId="0" fontId="0" fillId="2" borderId="0" xfId="0" applyNumberFormat="1" applyFill="1" applyAlignment="1" applyProtection="1">
      <alignment vertical="top" wrapText="1"/>
    </xf>
    <xf numFmtId="0" fontId="0" fillId="0" borderId="0" xfId="0" applyProtection="1"/>
    <xf numFmtId="0" fontId="4" fillId="2" borderId="0" xfId="0" applyFont="1" applyFill="1" applyBorder="1" applyAlignment="1" applyProtection="1">
      <alignment horizontal="right"/>
    </xf>
    <xf numFmtId="0" fontId="0" fillId="0" borderId="0" xfId="0"/>
    <xf numFmtId="0" fontId="0" fillId="2" borderId="0" xfId="0" applyFill="1" applyBorder="1" applyAlignment="1" applyProtection="1">
      <alignment horizontal="center"/>
    </xf>
    <xf numFmtId="0" fontId="0" fillId="0" borderId="0" xfId="0" applyProtection="1"/>
    <xf numFmtId="0" fontId="0" fillId="0" borderId="0" xfId="0"/>
    <xf numFmtId="0" fontId="11" fillId="2" borderId="4" xfId="0" applyFont="1" applyFill="1" applyBorder="1" applyProtection="1"/>
    <xf numFmtId="0" fontId="4" fillId="0" borderId="0" xfId="0" applyFont="1" applyBorder="1" applyProtection="1"/>
    <xf numFmtId="0" fontId="11" fillId="2" borderId="12" xfId="0" applyFont="1" applyFill="1" applyBorder="1" applyProtection="1"/>
    <xf numFmtId="0" fontId="0" fillId="0" borderId="13" xfId="0" applyBorder="1" applyProtection="1"/>
    <xf numFmtId="0" fontId="4" fillId="2" borderId="13" xfId="0" applyFont="1" applyFill="1" applyBorder="1" applyAlignment="1" applyProtection="1">
      <alignment horizontal="right"/>
    </xf>
    <xf numFmtId="44" fontId="4" fillId="2" borderId="24" xfId="1" applyFont="1" applyFill="1" applyBorder="1" applyAlignment="1" applyProtection="1">
      <alignment shrinkToFit="1"/>
    </xf>
    <xf numFmtId="0" fontId="11" fillId="0" borderId="0" xfId="0" applyFont="1" applyBorder="1"/>
    <xf numFmtId="0" fontId="0" fillId="2" borderId="2" xfId="0" applyFill="1" applyBorder="1" applyAlignment="1" applyProtection="1">
      <alignment horizontal="center"/>
    </xf>
    <xf numFmtId="44" fontId="14" fillId="2" borderId="0" xfId="1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/>
    <xf numFmtId="0" fontId="15" fillId="2" borderId="10" xfId="0" applyFont="1" applyFill="1" applyBorder="1" applyAlignment="1" applyProtection="1"/>
    <xf numFmtId="0" fontId="0" fillId="2" borderId="0" xfId="0" applyFill="1" applyProtection="1"/>
    <xf numFmtId="14" fontId="0" fillId="2" borderId="0" xfId="0" applyNumberFormat="1" applyFill="1" applyProtection="1"/>
    <xf numFmtId="0" fontId="41" fillId="2" borderId="2" xfId="0" applyFont="1" applyFill="1" applyBorder="1" applyAlignment="1" applyProtection="1">
      <alignment horizontal="left" vertical="center" wrapText="1"/>
    </xf>
    <xf numFmtId="0" fontId="41" fillId="2" borderId="0" xfId="0" applyFont="1" applyFill="1" applyBorder="1" applyAlignment="1" applyProtection="1">
      <alignment horizontal="justify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14" fontId="29" fillId="2" borderId="0" xfId="0" applyNumberFormat="1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6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0" fillId="0" borderId="0" xfId="0" applyProtection="1"/>
    <xf numFmtId="0" fontId="0" fillId="0" borderId="6" xfId="0" applyBorder="1" applyProtection="1"/>
    <xf numFmtId="0" fontId="28" fillId="2" borderId="1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14" fontId="4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14" fontId="4" fillId="3" borderId="7" xfId="0" applyNumberFormat="1" applyFont="1" applyFill="1" applyBorder="1" applyAlignment="1" applyProtection="1">
      <alignment horizontal="center"/>
      <protection locked="0" hidden="1"/>
    </xf>
    <xf numFmtId="14" fontId="4" fillId="3" borderId="8" xfId="0" applyNumberFormat="1" applyFont="1" applyFill="1" applyBorder="1" applyAlignment="1" applyProtection="1">
      <alignment horizontal="center"/>
      <protection locked="0" hidden="1"/>
    </xf>
    <xf numFmtId="14" fontId="4" fillId="3" borderId="9" xfId="0" applyNumberFormat="1" applyFont="1" applyFill="1" applyBorder="1" applyAlignment="1" applyProtection="1">
      <alignment horizontal="center"/>
      <protection locked="0" hidden="1"/>
    </xf>
    <xf numFmtId="0" fontId="4" fillId="3" borderId="7" xfId="0" applyFont="1" applyFill="1" applyBorder="1" applyAlignment="1" applyProtection="1">
      <alignment horizontal="center" vertical="center"/>
      <protection locked="0" hidden="1"/>
    </xf>
    <xf numFmtId="0" fontId="4" fillId="3" borderId="8" xfId="0" applyFont="1" applyFill="1" applyBorder="1" applyAlignment="1" applyProtection="1">
      <alignment horizontal="center" vertical="center"/>
      <protection locked="0"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horizontal="center"/>
    </xf>
    <xf numFmtId="0" fontId="4" fillId="3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6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8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9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20" xfId="0" applyNumberFormat="1" applyFont="1" applyBorder="1" applyAlignment="1" applyProtection="1">
      <alignment horizontal="left" vertical="center" wrapText="1" shrinkToFit="1"/>
      <protection locked="0"/>
    </xf>
    <xf numFmtId="0" fontId="14" fillId="2" borderId="0" xfId="0" applyFont="1" applyFill="1" applyBorder="1" applyAlignment="1" applyProtection="1">
      <alignment horizontal="left"/>
    </xf>
    <xf numFmtId="0" fontId="20" fillId="2" borderId="0" xfId="0" applyFont="1" applyFill="1" applyBorder="1" applyAlignment="1">
      <alignment horizontal="center"/>
    </xf>
    <xf numFmtId="0" fontId="0" fillId="3" borderId="7" xfId="0" applyFont="1" applyFill="1" applyBorder="1" applyAlignment="1" applyProtection="1">
      <alignment horizontal="center" vertical="center" shrinkToFit="1"/>
      <protection locked="0" hidden="1"/>
    </xf>
    <xf numFmtId="0" fontId="0" fillId="3" borderId="8" xfId="0" applyFont="1" applyFill="1" applyBorder="1" applyAlignment="1" applyProtection="1">
      <alignment horizontal="center" vertical="center" shrinkToFit="1"/>
      <protection locked="0" hidden="1"/>
    </xf>
    <xf numFmtId="0" fontId="0" fillId="3" borderId="9" xfId="0" applyFont="1" applyFill="1" applyBorder="1" applyAlignment="1" applyProtection="1">
      <alignment horizontal="center" vertical="center" shrinkToFit="1"/>
      <protection locked="0" hidden="1"/>
    </xf>
    <xf numFmtId="0" fontId="32" fillId="3" borderId="7" xfId="3" applyNumberFormat="1" applyFill="1" applyBorder="1" applyAlignment="1" applyProtection="1">
      <alignment horizontal="center" vertical="center" shrinkToFit="1"/>
      <protection locked="0" hidden="1"/>
    </xf>
    <xf numFmtId="0" fontId="6" fillId="3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2" borderId="0" xfId="0" applyFont="1" applyFill="1" applyBorder="1" applyAlignment="1" applyProtection="1">
      <alignment horizontal="left"/>
    </xf>
    <xf numFmtId="0" fontId="19" fillId="2" borderId="6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2" borderId="6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center"/>
      <protection locked="0" hidden="1"/>
    </xf>
    <xf numFmtId="0" fontId="6" fillId="3" borderId="8" xfId="0" applyFont="1" applyFill="1" applyBorder="1" applyAlignment="1" applyProtection="1">
      <alignment horizontal="center"/>
      <protection locked="0" hidden="1"/>
    </xf>
    <xf numFmtId="0" fontId="6" fillId="3" borderId="9" xfId="0" applyFont="1" applyFill="1" applyBorder="1" applyAlignment="1" applyProtection="1">
      <alignment horizontal="center"/>
      <protection locked="0" hidden="1"/>
    </xf>
    <xf numFmtId="0" fontId="9" fillId="3" borderId="7" xfId="0" applyFont="1" applyFill="1" applyBorder="1" applyAlignment="1" applyProtection="1">
      <alignment horizontal="left"/>
      <protection locked="0" hidden="1"/>
    </xf>
    <xf numFmtId="0" fontId="9" fillId="3" borderId="8" xfId="0" applyFont="1" applyFill="1" applyBorder="1" applyAlignment="1" applyProtection="1">
      <alignment horizontal="left"/>
      <protection locked="0" hidden="1"/>
    </xf>
    <xf numFmtId="0" fontId="9" fillId="3" borderId="9" xfId="0" applyFont="1" applyFill="1" applyBorder="1" applyAlignment="1" applyProtection="1">
      <alignment horizontal="left"/>
      <protection locked="0" hidden="1"/>
    </xf>
    <xf numFmtId="0" fontId="36" fillId="2" borderId="0" xfId="0" applyFont="1" applyFill="1" applyAlignment="1" applyProtection="1">
      <alignment horizontal="center"/>
    </xf>
    <xf numFmtId="44" fontId="4" fillId="3" borderId="7" xfId="1" applyFont="1" applyFill="1" applyBorder="1" applyAlignment="1" applyProtection="1">
      <alignment horizontal="center" vertical="center" shrinkToFit="1"/>
      <protection locked="0" hidden="1"/>
    </xf>
    <xf numFmtId="44" fontId="4" fillId="3" borderId="8" xfId="1" applyFont="1" applyFill="1" applyBorder="1" applyAlignment="1" applyProtection="1">
      <alignment horizontal="center" vertical="center" shrinkToFit="1"/>
      <protection locked="0" hidden="1"/>
    </xf>
    <xf numFmtId="44" fontId="4" fillId="3" borderId="9" xfId="1" applyFont="1" applyFill="1" applyBorder="1" applyAlignment="1" applyProtection="1">
      <alignment horizontal="center" vertical="center" shrinkToFit="1"/>
      <protection locked="0" hidden="1"/>
    </xf>
    <xf numFmtId="0" fontId="11" fillId="2" borderId="25" xfId="0" applyFont="1" applyFill="1" applyBorder="1" applyAlignment="1" applyProtection="1">
      <alignment horizontal="right"/>
    </xf>
    <xf numFmtId="0" fontId="11" fillId="2" borderId="13" xfId="0" applyFont="1" applyFill="1" applyBorder="1" applyAlignment="1" applyProtection="1">
      <alignment horizontal="right"/>
    </xf>
    <xf numFmtId="0" fontId="11" fillId="2" borderId="26" xfId="0" applyFont="1" applyFill="1" applyBorder="1" applyAlignment="1" applyProtection="1">
      <alignment horizontal="right"/>
    </xf>
    <xf numFmtId="44" fontId="4" fillId="3" borderId="24" xfId="1" applyFont="1" applyFill="1" applyBorder="1" applyAlignment="1" applyProtection="1">
      <alignment horizontal="center" shrinkToFit="1"/>
      <protection locked="0"/>
    </xf>
    <xf numFmtId="44" fontId="4" fillId="3" borderId="27" xfId="1" applyFont="1" applyFill="1" applyBorder="1" applyAlignment="1" applyProtection="1">
      <alignment horizontal="center" shrinkToFit="1"/>
      <protection locked="0"/>
    </xf>
    <xf numFmtId="44" fontId="4" fillId="3" borderId="28" xfId="1" applyFont="1" applyFill="1" applyBorder="1" applyAlignment="1" applyProtection="1">
      <alignment horizont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 hidden="1"/>
    </xf>
    <xf numFmtId="166" fontId="4" fillId="3" borderId="7" xfId="0" applyNumberFormat="1" applyFont="1" applyFill="1" applyBorder="1" applyAlignment="1" applyProtection="1">
      <alignment horizontal="center"/>
      <protection locked="0" hidden="1"/>
    </xf>
    <xf numFmtId="166" fontId="4" fillId="3" borderId="8" xfId="0" applyNumberFormat="1" applyFont="1" applyFill="1" applyBorder="1" applyAlignment="1" applyProtection="1">
      <alignment horizontal="center"/>
      <protection locked="0" hidden="1"/>
    </xf>
    <xf numFmtId="166" fontId="4" fillId="3" borderId="9" xfId="0" applyNumberFormat="1" applyFont="1" applyFill="1" applyBorder="1" applyAlignment="1" applyProtection="1">
      <alignment horizontal="center"/>
      <protection locked="0" hidden="1"/>
    </xf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 hidden="1"/>
    </xf>
    <xf numFmtId="0" fontId="4" fillId="3" borderId="8" xfId="0" applyFont="1" applyFill="1" applyBorder="1" applyAlignment="1" applyProtection="1">
      <alignment horizontal="left" vertical="center" shrinkToFit="1"/>
      <protection locked="0" hidden="1"/>
    </xf>
    <xf numFmtId="0" fontId="4" fillId="3" borderId="9" xfId="0" applyFont="1" applyFill="1" applyBorder="1" applyAlignment="1" applyProtection="1">
      <alignment horizontal="left" vertical="center" shrinkToFit="1"/>
      <protection locked="0" hidden="1"/>
    </xf>
    <xf numFmtId="0" fontId="11" fillId="3" borderId="0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right"/>
    </xf>
    <xf numFmtId="0" fontId="11" fillId="2" borderId="6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 vertical="center" wrapText="1"/>
    </xf>
    <xf numFmtId="0" fontId="0" fillId="3" borderId="10" xfId="0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center" vertical="center"/>
      <protection locked="0" hidden="1"/>
    </xf>
    <xf numFmtId="0" fontId="19" fillId="2" borderId="1" xfId="0" applyFont="1" applyFill="1" applyBorder="1" applyAlignment="1" applyProtection="1">
      <alignment horizontal="left"/>
    </xf>
    <xf numFmtId="0" fontId="19" fillId="2" borderId="2" xfId="0" applyFont="1" applyFill="1" applyBorder="1" applyAlignment="1" applyProtection="1">
      <alignment horizontal="left"/>
    </xf>
    <xf numFmtId="0" fontId="19" fillId="2" borderId="3" xfId="0" applyFont="1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center" vertical="center" wrapText="1"/>
      <protection locked="0" hidden="1"/>
    </xf>
    <xf numFmtId="0" fontId="0" fillId="3" borderId="8" xfId="0" applyFont="1" applyFill="1" applyBorder="1" applyAlignment="1" applyProtection="1">
      <alignment horizontal="center" vertical="center" wrapText="1"/>
      <protection locked="0" hidden="1"/>
    </xf>
    <xf numFmtId="0" fontId="0" fillId="3" borderId="9" xfId="0" applyFont="1" applyFill="1" applyBorder="1" applyAlignment="1" applyProtection="1">
      <alignment horizontal="center" vertical="center" wrapText="1"/>
      <protection locked="0" hidden="1"/>
    </xf>
    <xf numFmtId="0" fontId="0" fillId="3" borderId="7" xfId="0" applyFill="1" applyBorder="1" applyAlignment="1" applyProtection="1">
      <alignment horizontal="left" vertical="center" wrapText="1"/>
      <protection locked="0" hidden="1"/>
    </xf>
    <xf numFmtId="0" fontId="1" fillId="3" borderId="8" xfId="0" applyFont="1" applyFill="1" applyBorder="1" applyAlignment="1" applyProtection="1">
      <alignment horizontal="left" vertical="center" wrapText="1"/>
      <protection locked="0" hidden="1"/>
    </xf>
    <xf numFmtId="0" fontId="1" fillId="3" borderId="9" xfId="0" applyFont="1" applyFill="1" applyBorder="1" applyAlignment="1" applyProtection="1">
      <alignment horizontal="left" vertical="center" wrapText="1"/>
      <protection locked="0" hidden="1"/>
    </xf>
    <xf numFmtId="0" fontId="4" fillId="2" borderId="19" xfId="0" applyFont="1" applyFill="1" applyBorder="1" applyAlignment="1" applyProtection="1">
      <alignment horizontal="left" shrinkToFit="1"/>
    </xf>
    <xf numFmtId="0" fontId="4" fillId="2" borderId="20" xfId="0" applyFont="1" applyFill="1" applyBorder="1" applyAlignment="1" applyProtection="1">
      <alignment horizontal="left" shrinkToFit="1"/>
    </xf>
    <xf numFmtId="0" fontId="5" fillId="3" borderId="19" xfId="0" applyFont="1" applyFill="1" applyBorder="1" applyAlignment="1" applyProtection="1">
      <alignment horizontal="left" shrinkToFit="1"/>
      <protection locked="0"/>
    </xf>
    <xf numFmtId="0" fontId="5" fillId="3" borderId="20" xfId="0" applyFont="1" applyFill="1" applyBorder="1" applyAlignment="1" applyProtection="1">
      <alignment horizontal="left" shrinkToFit="1"/>
      <protection locked="0"/>
    </xf>
    <xf numFmtId="0" fontId="34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top"/>
    </xf>
    <xf numFmtId="0" fontId="0" fillId="2" borderId="16" xfId="0" applyFont="1" applyFill="1" applyBorder="1" applyAlignment="1" applyProtection="1">
      <alignment horizontal="center" vertical="top"/>
    </xf>
    <xf numFmtId="0" fontId="0" fillId="2" borderId="17" xfId="0" applyFont="1" applyFill="1" applyBorder="1" applyAlignment="1" applyProtection="1">
      <alignment horizontal="center" vertical="top"/>
    </xf>
    <xf numFmtId="0" fontId="0" fillId="2" borderId="11" xfId="0" applyFont="1" applyFill="1" applyBorder="1" applyAlignment="1" applyProtection="1">
      <alignment horizontal="center" vertical="top"/>
    </xf>
    <xf numFmtId="0" fontId="0" fillId="2" borderId="0" xfId="0" applyFont="1" applyFill="1" applyBorder="1" applyAlignment="1" applyProtection="1">
      <alignment horizontal="center" vertical="top"/>
    </xf>
    <xf numFmtId="0" fontId="0" fillId="2" borderId="6" xfId="0" applyFont="1" applyFill="1" applyBorder="1" applyAlignment="1" applyProtection="1">
      <alignment horizontal="center" vertical="top"/>
    </xf>
    <xf numFmtId="0" fontId="4" fillId="3" borderId="15" xfId="0" applyFont="1" applyFill="1" applyBorder="1" applyAlignment="1" applyProtection="1">
      <alignment horizontal="left" vertical="top" wrapText="1"/>
      <protection locked="0" hidden="1"/>
    </xf>
    <xf numFmtId="0" fontId="4" fillId="3" borderId="16" xfId="0" applyFont="1" applyFill="1" applyBorder="1" applyAlignment="1" applyProtection="1">
      <alignment horizontal="left" vertical="top" wrapText="1"/>
      <protection locked="0" hidden="1"/>
    </xf>
    <xf numFmtId="0" fontId="4" fillId="3" borderId="17" xfId="0" applyFont="1" applyFill="1" applyBorder="1" applyAlignment="1" applyProtection="1">
      <alignment horizontal="left" vertical="top" wrapText="1"/>
      <protection locked="0" hidden="1"/>
    </xf>
    <xf numFmtId="0" fontId="4" fillId="3" borderId="18" xfId="0" applyFont="1" applyFill="1" applyBorder="1" applyAlignment="1" applyProtection="1">
      <alignment horizontal="left" vertical="top" wrapText="1"/>
      <protection locked="0" hidden="1"/>
    </xf>
    <xf numFmtId="0" fontId="4" fillId="3" borderId="19" xfId="0" applyFont="1" applyFill="1" applyBorder="1" applyAlignment="1" applyProtection="1">
      <alignment horizontal="left" vertical="top" wrapText="1"/>
      <protection locked="0" hidden="1"/>
    </xf>
    <xf numFmtId="0" fontId="4" fillId="3" borderId="20" xfId="0" applyFont="1" applyFill="1" applyBorder="1" applyAlignment="1" applyProtection="1">
      <alignment horizontal="left" vertical="top" wrapText="1"/>
      <protection locked="0" hidden="1"/>
    </xf>
    <xf numFmtId="0" fontId="0" fillId="3" borderId="8" xfId="0" applyFill="1" applyBorder="1" applyAlignment="1" applyProtection="1">
      <alignment horizontal="center" vertical="center" wrapText="1"/>
      <protection locked="0" hidden="1"/>
    </xf>
    <xf numFmtId="0" fontId="0" fillId="3" borderId="9" xfId="0" applyFill="1" applyBorder="1" applyAlignment="1" applyProtection="1">
      <alignment horizontal="center" vertical="center" wrapText="1"/>
      <protection locked="0" hidden="1"/>
    </xf>
    <xf numFmtId="0" fontId="0" fillId="2" borderId="15" xfId="0" applyFont="1" applyFill="1" applyBorder="1" applyAlignment="1" applyProtection="1">
      <alignment horizontal="center" vertical="top" wrapText="1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11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2" borderId="6" xfId="0" applyFont="1" applyFill="1" applyBorder="1" applyAlignment="1" applyProtection="1">
      <alignment horizontal="center" vertical="top" wrapText="1"/>
    </xf>
    <xf numFmtId="0" fontId="20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wrapText="1"/>
    </xf>
    <xf numFmtId="0" fontId="0" fillId="3" borderId="7" xfId="0" applyFont="1" applyFill="1" applyBorder="1" applyAlignment="1" applyProtection="1">
      <alignment horizontal="left"/>
      <protection locked="0" hidden="1"/>
    </xf>
    <xf numFmtId="0" fontId="0" fillId="3" borderId="9" xfId="0" applyFont="1" applyFill="1" applyBorder="1" applyAlignment="1" applyProtection="1">
      <alignment horizontal="left"/>
      <protection locked="0" hidden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4" fillId="2" borderId="7" xfId="1" applyFont="1" applyFill="1" applyBorder="1" applyAlignment="1" applyProtection="1">
      <alignment horizontal="center" shrinkToFit="1"/>
    </xf>
    <xf numFmtId="44" fontId="4" fillId="2" borderId="9" xfId="1" applyFont="1" applyFill="1" applyBorder="1" applyAlignment="1" applyProtection="1">
      <alignment horizontal="center" shrinkToFit="1"/>
    </xf>
    <xf numFmtId="0" fontId="0" fillId="3" borderId="10" xfId="0" applyFill="1" applyBorder="1" applyAlignment="1" applyProtection="1">
      <alignment horizontal="left" shrinkToFit="1"/>
      <protection locked="0"/>
    </xf>
    <xf numFmtId="0" fontId="1" fillId="3" borderId="10" xfId="0" applyFont="1" applyFill="1" applyBorder="1" applyAlignment="1" applyProtection="1">
      <alignment horizontal="left" shrinkToFit="1"/>
      <protection locked="0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1" fillId="2" borderId="0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0" fillId="2" borderId="1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19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justify" vertical="top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left" shrinkToFit="1"/>
      <protection locked="0"/>
    </xf>
    <xf numFmtId="0" fontId="6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justify"/>
    </xf>
    <xf numFmtId="0" fontId="0" fillId="0" borderId="6" xfId="0" applyFill="1" applyBorder="1" applyAlignment="1">
      <alignment horizontal="justify"/>
    </xf>
    <xf numFmtId="0" fontId="14" fillId="0" borderId="0" xfId="0" applyFont="1" applyBorder="1" applyAlignment="1" applyProtection="1">
      <alignment horizontal="center"/>
    </xf>
    <xf numFmtId="0" fontId="27" fillId="2" borderId="0" xfId="0" applyFont="1" applyFill="1" applyAlignment="1">
      <alignment horizontal="center" shrinkToFit="1"/>
    </xf>
    <xf numFmtId="0" fontId="41" fillId="2" borderId="2" xfId="0" applyFont="1" applyFill="1" applyBorder="1" applyAlignment="1" applyProtection="1">
      <alignment horizontal="justify" vertical="center"/>
    </xf>
    <xf numFmtId="0" fontId="18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 vertical="top" wrapText="1"/>
    </xf>
    <xf numFmtId="14" fontId="20" fillId="0" borderId="0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8" xfId="0" applyFont="1" applyFill="1" applyBorder="1" applyProtection="1"/>
    <xf numFmtId="0" fontId="4" fillId="2" borderId="9" xfId="0" applyFont="1" applyFill="1" applyBorder="1" applyProtection="1"/>
    <xf numFmtId="0" fontId="33" fillId="0" borderId="0" xfId="0" applyFont="1" applyBorder="1" applyAlignment="1" applyProtection="1">
      <alignment horizontal="center"/>
    </xf>
    <xf numFmtId="0" fontId="0" fillId="2" borderId="11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4" fillId="2" borderId="9" xfId="0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center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31" fillId="2" borderId="0" xfId="0" applyFont="1" applyFill="1" applyAlignment="1">
      <alignment horizontal="right"/>
    </xf>
    <xf numFmtId="0" fontId="31" fillId="2" borderId="6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37" fillId="2" borderId="0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 applyProtection="1">
      <alignment horizontal="left"/>
    </xf>
    <xf numFmtId="0" fontId="5" fillId="2" borderId="18" xfId="0" applyFont="1" applyFill="1" applyBorder="1" applyAlignment="1">
      <alignment horizontal="left" shrinkToFit="1"/>
    </xf>
    <xf numFmtId="0" fontId="5" fillId="2" borderId="19" xfId="0" applyFont="1" applyFill="1" applyBorder="1" applyAlignment="1">
      <alignment horizontal="left" shrinkToFit="1"/>
    </xf>
    <xf numFmtId="0" fontId="5" fillId="2" borderId="20" xfId="0" applyFont="1" applyFill="1" applyBorder="1" applyAlignment="1">
      <alignment horizontal="left" shrinkToFit="1"/>
    </xf>
    <xf numFmtId="0" fontId="6" fillId="2" borderId="1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14" fontId="19" fillId="3" borderId="0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left" vertical="center" shrinkToFit="1"/>
    </xf>
    <xf numFmtId="0" fontId="0" fillId="2" borderId="11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164" fontId="22" fillId="2" borderId="0" xfId="0" applyNumberFormat="1" applyFont="1" applyFill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0" fillId="2" borderId="0" xfId="0" applyNumberFormat="1" applyFill="1" applyAlignment="1" applyProtection="1">
      <alignment horizontal="justify" wrapText="1"/>
    </xf>
  </cellXfs>
  <cellStyles count="4">
    <cellStyle name="Euro" xfId="2"/>
    <cellStyle name="Hipervínculo" xfId="3" builtinId="8"/>
    <cellStyle name="Moneda" xfId="1" builtinId="4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www.upm.es/sfs/Rectorado/Gabinete%20del%20Rector/Logos/UPM/Ingeniamos/EscUpmIng_BN.jpg" TargetMode="External"/><Relationship Id="rId1" Type="http://schemas.openxmlformats.org/officeDocument/2006/relationships/image" Target="../media/image1.jpeg"/><Relationship Id="rId4" Type="http://schemas.openxmlformats.org/officeDocument/2006/relationships/image" Target="http://www.upm.es/sfs/Rectorado/Gabinete%20del%20Rector/Logos/OTT/logoOTTbn_.jp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www.upm.es/sfs/Rectorado/Gabinete%20del%20Rector/Logos/UPM/Ingeniamos/EscUpmIng_BN.jpg" TargetMode="External"/><Relationship Id="rId1" Type="http://schemas.openxmlformats.org/officeDocument/2006/relationships/image" Target="../media/image1.jpeg"/><Relationship Id="rId4" Type="http://schemas.openxmlformats.org/officeDocument/2006/relationships/image" Target="http://www.upm.es/sfs/Rectorado/Gabinete%20del%20Rector/Logos/OTT/logoOTTbn_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www.upm.es/sfs/Rectorado/Gabinete%20del%20Rector/Logos/UPM/Ingeniamos/EscUpmIng_BN.jpg" TargetMode="External"/><Relationship Id="rId1" Type="http://schemas.openxmlformats.org/officeDocument/2006/relationships/image" Target="../media/image1.jpeg"/><Relationship Id="rId4" Type="http://schemas.openxmlformats.org/officeDocument/2006/relationships/image" Target="http://www.upm.es/sfs/Rectorado/Gabinete%20del%20Rector/Logos/OTT/logoOTTbn_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122097</xdr:colOff>
      <xdr:row>0</xdr:row>
      <xdr:rowOff>0</xdr:rowOff>
    </xdr:from>
    <xdr:to>
      <xdr:col>4</xdr:col>
      <xdr:colOff>141147</xdr:colOff>
      <xdr:row>0</xdr:row>
      <xdr:rowOff>1225826</xdr:rowOff>
    </xdr:to>
    <xdr:pic>
      <xdr:nvPicPr>
        <xdr:cNvPr id="2" name="Picture 44" descr="http://www.upm.es/sfs/Rectorado/Gabinete%20del%20Rector/Logos/UPM/Ingeniamos/EscUpmIng_BN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 b="13043"/>
        <a:stretch>
          <a:fillRect/>
        </a:stretch>
      </xdr:blipFill>
      <xdr:spPr bwMode="auto">
        <a:xfrm>
          <a:off x="122097" y="0"/>
          <a:ext cx="1617593" cy="122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76201</xdr:colOff>
      <xdr:row>0</xdr:row>
      <xdr:rowOff>0</xdr:rowOff>
    </xdr:from>
    <xdr:to>
      <xdr:col>35</xdr:col>
      <xdr:colOff>30257</xdr:colOff>
      <xdr:row>1</xdr:row>
      <xdr:rowOff>4719</xdr:rowOff>
    </xdr:to>
    <xdr:pic>
      <xdr:nvPicPr>
        <xdr:cNvPr id="3" name="Picture 45" descr="http://www.upm.es/sfs/Rectorado/Gabinete%20del%20Rector/Logos/OTT/logoOTTbn_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7067551" y="0"/>
          <a:ext cx="1478056" cy="1309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231915</xdr:colOff>
      <xdr:row>0</xdr:row>
      <xdr:rowOff>0</xdr:rowOff>
    </xdr:from>
    <xdr:to>
      <xdr:col>4</xdr:col>
      <xdr:colOff>250965</xdr:colOff>
      <xdr:row>2</xdr:row>
      <xdr:rowOff>280146</xdr:rowOff>
    </xdr:to>
    <xdr:pic>
      <xdr:nvPicPr>
        <xdr:cNvPr id="2" name="Picture 44" descr="http://www.upm.es/sfs/Rectorado/Gabinete%20del%20Rector/Logos/UPM/Ingeniamos/EscUpmIng_BN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 b="12389"/>
        <a:stretch>
          <a:fillRect/>
        </a:stretch>
      </xdr:blipFill>
      <xdr:spPr bwMode="auto">
        <a:xfrm>
          <a:off x="231915" y="0"/>
          <a:ext cx="1610285" cy="1210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100553</xdr:colOff>
      <xdr:row>0</xdr:row>
      <xdr:rowOff>0</xdr:rowOff>
    </xdr:from>
    <xdr:to>
      <xdr:col>13</xdr:col>
      <xdr:colOff>23532</xdr:colOff>
      <xdr:row>2</xdr:row>
      <xdr:rowOff>324970</xdr:rowOff>
    </xdr:to>
    <xdr:pic>
      <xdr:nvPicPr>
        <xdr:cNvPr id="3" name="Picture 45" descr="http://www.upm.es/sfs/Rectorado/Gabinete%20del%20Rector/Logos/OTT/logoOTTbn_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 t="7847"/>
        <a:stretch>
          <a:fillRect/>
        </a:stretch>
      </xdr:blipFill>
      <xdr:spPr bwMode="auto">
        <a:xfrm>
          <a:off x="6745641" y="0"/>
          <a:ext cx="1760744" cy="1255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136665</xdr:colOff>
      <xdr:row>0</xdr:row>
      <xdr:rowOff>0</xdr:rowOff>
    </xdr:from>
    <xdr:to>
      <xdr:col>2</xdr:col>
      <xdr:colOff>228600</xdr:colOff>
      <xdr:row>0</xdr:row>
      <xdr:rowOff>1257300</xdr:rowOff>
    </xdr:to>
    <xdr:pic>
      <xdr:nvPicPr>
        <xdr:cNvPr id="2" name="Picture 44" descr="http://www.upm.es/sfs/Rectorado/Gabinete%20del%20Rector/Logos/UPM/Ingeniamos/EscUpmIng_BN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665" y="0"/>
          <a:ext cx="161593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190500</xdr:colOff>
      <xdr:row>0</xdr:row>
      <xdr:rowOff>0</xdr:rowOff>
    </xdr:from>
    <xdr:to>
      <xdr:col>13</xdr:col>
      <xdr:colOff>57150</xdr:colOff>
      <xdr:row>0</xdr:row>
      <xdr:rowOff>1247775</xdr:rowOff>
    </xdr:to>
    <xdr:pic>
      <xdr:nvPicPr>
        <xdr:cNvPr id="3" name="Picture 45" descr="http://www.upm.es/sfs/Rectorado/Gabinete%20del%20Rector/Logos/OTT/logoOTTbn_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8572500" y="0"/>
          <a:ext cx="13906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0"/>
  <sheetViews>
    <sheetView zoomScale="115" zoomScaleNormal="115" zoomScaleSheetLayoutView="55" zoomScalePageLayoutView="40" workbookViewId="0">
      <selection activeCell="AF5" sqref="AF5:AI5"/>
    </sheetView>
  </sheetViews>
  <sheetFormatPr baseColWidth="10" defaultRowHeight="12.75" x14ac:dyDescent="0.2"/>
  <cols>
    <col min="1" max="1" width="3.85546875" style="102" customWidth="1"/>
    <col min="2" max="2" width="1.28515625" style="102" customWidth="1"/>
    <col min="3" max="3" width="3.5703125" style="102" customWidth="1"/>
    <col min="4" max="4" width="15.28515625" style="102" customWidth="1"/>
    <col min="5" max="5" width="11" style="102" customWidth="1"/>
    <col min="6" max="6" width="12.85546875" style="102" customWidth="1"/>
    <col min="7" max="7" width="5" style="102" customWidth="1"/>
    <col min="8" max="11" width="2.85546875" style="102" customWidth="1"/>
    <col min="12" max="12" width="1.5703125" style="102" customWidth="1"/>
    <col min="13" max="15" width="2.85546875" style="102" customWidth="1"/>
    <col min="16" max="16" width="2.5703125" style="102" customWidth="1"/>
    <col min="17" max="18" width="2.85546875" style="102" customWidth="1"/>
    <col min="19" max="19" width="3" style="102" customWidth="1"/>
    <col min="20" max="21" width="2.85546875" style="102" customWidth="1"/>
    <col min="22" max="22" width="1.5703125" style="102" customWidth="1"/>
    <col min="23" max="24" width="2.85546875" style="102" customWidth="1"/>
    <col min="25" max="25" width="2.5703125" style="102" customWidth="1"/>
    <col min="26" max="35" width="2.85546875" style="102" customWidth="1"/>
    <col min="36" max="36" width="1.5703125" style="102" customWidth="1"/>
    <col min="37" max="37" width="23.42578125" style="164" customWidth="1"/>
    <col min="38" max="41" width="11.42578125" style="164"/>
    <col min="42" max="42" width="11.42578125" style="196"/>
    <col min="43" max="56" width="11.42578125" style="67"/>
    <col min="57" max="57" width="11.42578125" style="242"/>
  </cols>
  <sheetData>
    <row r="1" spans="1:57" ht="102.75" customHeight="1" x14ac:dyDescent="0.3">
      <c r="A1" s="67"/>
      <c r="B1" s="68"/>
      <c r="C1" s="68"/>
      <c r="D1" s="68"/>
      <c r="E1" s="453" t="s">
        <v>43</v>
      </c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30" t="str">
        <f>CONCATENATE("REF.: ",LEFT(E7,20),"-",E11,"-",G54,J54,Q54,"-",N25)</f>
        <v>REF.: ---</v>
      </c>
      <c r="U1" s="430"/>
      <c r="V1" s="430"/>
      <c r="W1" s="430"/>
      <c r="X1" s="430"/>
      <c r="Y1" s="430"/>
      <c r="Z1" s="430"/>
      <c r="AA1" s="430"/>
      <c r="AB1" s="68"/>
      <c r="AC1" s="68"/>
      <c r="AD1" s="68"/>
      <c r="AE1" s="68"/>
      <c r="AF1" s="68"/>
      <c r="AG1" s="68"/>
      <c r="AH1" s="68"/>
      <c r="AI1" s="68"/>
      <c r="AJ1" s="68"/>
      <c r="AK1" s="190"/>
      <c r="AL1" s="196"/>
      <c r="AM1" s="193"/>
      <c r="AN1" s="190"/>
      <c r="AO1" s="190"/>
      <c r="AP1" s="190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</row>
    <row r="2" spans="1:57" s="4" customFormat="1" ht="57.75" customHeight="1" x14ac:dyDescent="0.2">
      <c r="A2" s="69"/>
      <c r="B2" s="69"/>
      <c r="C2" s="454" t="s">
        <v>298</v>
      </c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69"/>
      <c r="AK2" s="191"/>
      <c r="AL2" s="191"/>
      <c r="AM2" s="195"/>
      <c r="AN2" s="191"/>
      <c r="AO2" s="191"/>
      <c r="AP2" s="191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77"/>
    </row>
    <row r="3" spans="1:57" s="4" customFormat="1" ht="8.25" customHeight="1" thickBot="1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193"/>
      <c r="AL3" s="191"/>
      <c r="AM3" s="247"/>
      <c r="AN3" s="193"/>
      <c r="AO3" s="193"/>
      <c r="AP3" s="193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7"/>
    </row>
    <row r="4" spans="1:57" s="4" customFormat="1" ht="6" customHeight="1" x14ac:dyDescent="0.2">
      <c r="A4" s="69"/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  <c r="AK4" s="193"/>
      <c r="AL4" s="191"/>
      <c r="AM4" s="195"/>
      <c r="AN4" s="193"/>
      <c r="AO4" s="193"/>
      <c r="AP4" s="193"/>
      <c r="AQ4" s="71"/>
      <c r="AR4" s="71"/>
      <c r="AS4" s="71"/>
      <c r="AT4" s="71"/>
      <c r="AU4" s="71"/>
      <c r="AV4" s="71"/>
      <c r="AW4" s="354"/>
      <c r="AX4" s="355"/>
      <c r="AY4" s="355"/>
      <c r="AZ4" s="355"/>
      <c r="BA4" s="355"/>
      <c r="BB4" s="355"/>
      <c r="BC4" s="355"/>
      <c r="BD4" s="105"/>
      <c r="BE4" s="77"/>
    </row>
    <row r="5" spans="1:57" s="4" customFormat="1" ht="18" x14ac:dyDescent="0.25">
      <c r="A5" s="69"/>
      <c r="B5" s="75"/>
      <c r="C5" s="76" t="s">
        <v>44</v>
      </c>
      <c r="D5" s="77"/>
      <c r="E5" s="78"/>
      <c r="F5" s="78"/>
      <c r="G5" s="372" t="str">
        <f>IF(AND(OR(P9&lt;&gt;"",H9&lt;&gt;""),OR(Z9&lt;&gt;"",AH9&lt;&gt;"")),"ATENCIÓN SELECCIONE SOLO UNA OPCIÓN: UPM ó NO UPM","")</f>
        <v/>
      </c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181" t="s">
        <v>110</v>
      </c>
      <c r="AE5" s="179"/>
      <c r="AF5" s="373"/>
      <c r="AG5" s="374"/>
      <c r="AH5" s="374"/>
      <c r="AI5" s="375"/>
      <c r="AJ5" s="79"/>
      <c r="AK5" s="194"/>
      <c r="AL5" s="191"/>
      <c r="AM5" s="195"/>
      <c r="AN5" s="194"/>
      <c r="AO5" s="194"/>
      <c r="AP5" s="194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7"/>
    </row>
    <row r="6" spans="1:57" s="4" customFormat="1" ht="6.75" customHeight="1" x14ac:dyDescent="0.25">
      <c r="A6" s="69"/>
      <c r="B6" s="80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9"/>
      <c r="AK6" s="194"/>
      <c r="AL6" s="69"/>
      <c r="AM6" s="195"/>
      <c r="AN6" s="194"/>
      <c r="AO6" s="194"/>
      <c r="AP6" s="194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7"/>
    </row>
    <row r="7" spans="1:57" s="4" customFormat="1" ht="14.25" x14ac:dyDescent="0.2">
      <c r="A7" s="69"/>
      <c r="B7" s="75"/>
      <c r="C7" s="356" t="s">
        <v>7</v>
      </c>
      <c r="D7" s="357"/>
      <c r="E7" s="407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9"/>
      <c r="AJ7" s="81"/>
      <c r="AK7" s="195"/>
      <c r="AL7" s="69"/>
      <c r="AM7" s="193"/>
      <c r="AN7" s="195"/>
      <c r="AO7" s="195"/>
      <c r="AP7" s="195"/>
      <c r="AQ7" s="69"/>
      <c r="AR7" s="69"/>
      <c r="AS7" s="69"/>
      <c r="AT7" s="69"/>
      <c r="AU7" s="69"/>
      <c r="AV7" s="69"/>
      <c r="AW7" s="202"/>
      <c r="AX7" s="364"/>
      <c r="AY7" s="364"/>
      <c r="AZ7" s="364"/>
      <c r="BA7" s="364"/>
      <c r="BB7" s="364"/>
      <c r="BC7" s="364"/>
      <c r="BD7" s="364"/>
      <c r="BE7" s="77"/>
    </row>
    <row r="8" spans="1:57" s="4" customFormat="1" ht="4.5" customHeight="1" x14ac:dyDescent="0.2">
      <c r="A8" s="69"/>
      <c r="B8" s="75"/>
      <c r="C8" s="82"/>
      <c r="D8" s="71"/>
      <c r="E8" s="71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1"/>
      <c r="AK8" s="195"/>
      <c r="AL8" s="69"/>
      <c r="AM8" s="195"/>
      <c r="AN8" s="195"/>
      <c r="AO8" s="195"/>
      <c r="AP8" s="195"/>
      <c r="AQ8" s="69"/>
      <c r="AR8" s="69"/>
      <c r="AS8" s="69"/>
      <c r="AT8" s="69"/>
      <c r="AU8" s="69"/>
      <c r="AV8" s="69"/>
      <c r="AW8" s="202"/>
      <c r="AX8" s="97"/>
      <c r="AY8" s="97"/>
      <c r="AZ8" s="97"/>
      <c r="BA8" s="97"/>
      <c r="BB8" s="97"/>
      <c r="BC8" s="97"/>
      <c r="BD8" s="97"/>
      <c r="BE8" s="77"/>
    </row>
    <row r="9" spans="1:57" s="4" customFormat="1" ht="14.25" x14ac:dyDescent="0.2">
      <c r="A9" s="69"/>
      <c r="B9" s="84"/>
      <c r="C9" s="85" t="s">
        <v>8</v>
      </c>
      <c r="D9" s="153"/>
      <c r="E9" s="381" t="s">
        <v>55</v>
      </c>
      <c r="F9" s="382"/>
      <c r="G9" s="383"/>
      <c r="H9" s="384"/>
      <c r="I9" s="385"/>
      <c r="J9" s="385"/>
      <c r="K9" s="385"/>
      <c r="L9" s="385"/>
      <c r="M9" s="385"/>
      <c r="N9" s="385"/>
      <c r="O9" s="386"/>
      <c r="P9" s="387" t="s">
        <v>289</v>
      </c>
      <c r="Q9" s="388"/>
      <c r="R9" s="389"/>
      <c r="S9" s="356" t="s">
        <v>9</v>
      </c>
      <c r="T9" s="356"/>
      <c r="U9" s="356"/>
      <c r="V9" s="356"/>
      <c r="W9" s="356"/>
      <c r="X9" s="356"/>
      <c r="Y9" s="357"/>
      <c r="Z9" s="400"/>
      <c r="AA9" s="374"/>
      <c r="AB9" s="374"/>
      <c r="AC9" s="374"/>
      <c r="AD9" s="374"/>
      <c r="AE9" s="374"/>
      <c r="AF9" s="374"/>
      <c r="AG9" s="375"/>
      <c r="AH9" s="455"/>
      <c r="AI9" s="456"/>
      <c r="AJ9" s="86"/>
      <c r="AK9" s="193"/>
      <c r="AL9" s="69"/>
      <c r="AM9" s="248"/>
      <c r="AN9" s="247"/>
      <c r="AO9" s="247"/>
      <c r="AP9" s="247"/>
      <c r="AQ9" s="69"/>
      <c r="AR9" s="69"/>
      <c r="AS9" s="69"/>
      <c r="AT9" s="69"/>
      <c r="AU9" s="69"/>
      <c r="AV9" s="69"/>
      <c r="AW9" s="202"/>
      <c r="AX9" s="380"/>
      <c r="AY9" s="380"/>
      <c r="AZ9" s="380"/>
      <c r="BA9" s="380"/>
      <c r="BB9" s="380"/>
      <c r="BC9" s="380"/>
      <c r="BD9" s="380"/>
      <c r="BE9" s="77"/>
    </row>
    <row r="10" spans="1:57" s="4" customFormat="1" ht="4.5" customHeight="1" x14ac:dyDescent="0.2">
      <c r="A10" s="69"/>
      <c r="B10" s="75"/>
      <c r="C10" s="71"/>
      <c r="D10" s="71"/>
      <c r="E10" s="71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1"/>
      <c r="AK10" s="193"/>
      <c r="AL10" s="69"/>
      <c r="AM10" s="248"/>
      <c r="AN10" s="195"/>
      <c r="AO10" s="195"/>
      <c r="AP10" s="195"/>
      <c r="AQ10" s="69"/>
      <c r="AR10" s="69"/>
      <c r="AS10" s="69"/>
      <c r="AT10" s="69"/>
      <c r="AU10" s="69"/>
      <c r="AV10" s="69"/>
      <c r="AW10" s="202"/>
      <c r="AX10" s="97"/>
      <c r="AY10" s="97"/>
      <c r="AZ10" s="97"/>
      <c r="BA10" s="97"/>
      <c r="BB10" s="97"/>
      <c r="BC10" s="97"/>
      <c r="BD10" s="97"/>
      <c r="BE10" s="77"/>
    </row>
    <row r="11" spans="1:57" s="4" customFormat="1" ht="14.25" x14ac:dyDescent="0.2">
      <c r="A11" s="69"/>
      <c r="B11" s="87"/>
      <c r="C11" s="299" t="s">
        <v>272</v>
      </c>
      <c r="D11" s="71"/>
      <c r="E11" s="404"/>
      <c r="F11" s="405"/>
      <c r="G11" s="406"/>
      <c r="H11" s="356" t="s">
        <v>77</v>
      </c>
      <c r="I11" s="356"/>
      <c r="J11" s="356"/>
      <c r="K11" s="356"/>
      <c r="L11" s="356"/>
      <c r="M11" s="356"/>
      <c r="N11" s="356"/>
      <c r="O11" s="356"/>
      <c r="P11" s="357"/>
      <c r="Q11" s="361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3"/>
      <c r="AJ11" s="86"/>
      <c r="AK11" s="193"/>
      <c r="AL11" s="69"/>
      <c r="AM11" s="249"/>
      <c r="AN11" s="195"/>
      <c r="AO11" s="195"/>
      <c r="AP11" s="195"/>
      <c r="AQ11" s="69"/>
      <c r="AR11" s="69"/>
      <c r="AS11" s="69"/>
      <c r="AT11" s="69"/>
      <c r="AU11" s="69"/>
      <c r="AV11" s="69"/>
      <c r="AW11" s="202"/>
      <c r="AX11" s="364"/>
      <c r="AY11" s="364"/>
      <c r="AZ11" s="364"/>
      <c r="BA11" s="364"/>
      <c r="BB11" s="364"/>
      <c r="BC11" s="364"/>
      <c r="BD11" s="364"/>
      <c r="BE11" s="77"/>
    </row>
    <row r="12" spans="1:57" s="4" customFormat="1" ht="9" customHeight="1" x14ac:dyDescent="0.2">
      <c r="A12" s="69"/>
      <c r="B12" s="87"/>
      <c r="C12" s="71"/>
      <c r="D12" s="77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86"/>
      <c r="AK12" s="193"/>
      <c r="AL12" s="69"/>
      <c r="AM12" s="249"/>
      <c r="AN12" s="195"/>
      <c r="AO12" s="195"/>
      <c r="AP12" s="195"/>
      <c r="AQ12" s="69"/>
      <c r="AR12" s="69"/>
      <c r="AS12" s="69"/>
      <c r="AT12" s="69"/>
      <c r="AU12" s="69"/>
      <c r="AV12" s="69"/>
      <c r="AW12" s="202"/>
      <c r="AX12" s="97"/>
      <c r="AY12" s="97"/>
      <c r="AZ12" s="97"/>
      <c r="BA12" s="97"/>
      <c r="BB12" s="97"/>
      <c r="BC12" s="97"/>
      <c r="BD12" s="97"/>
      <c r="BE12" s="77"/>
    </row>
    <row r="13" spans="1:57" ht="15" x14ac:dyDescent="0.2">
      <c r="A13" s="67"/>
      <c r="B13" s="75"/>
      <c r="C13" s="180" t="s">
        <v>111</v>
      </c>
      <c r="D13" s="376"/>
      <c r="E13" s="377"/>
      <c r="F13" s="90"/>
      <c r="G13" s="91" t="s">
        <v>11</v>
      </c>
      <c r="H13" s="66"/>
      <c r="I13" s="66"/>
      <c r="J13" s="66"/>
      <c r="K13" s="66"/>
      <c r="L13" s="92" t="s">
        <v>66</v>
      </c>
      <c r="M13" s="66"/>
      <c r="N13" s="66"/>
      <c r="O13" s="66"/>
      <c r="P13" s="66"/>
      <c r="Q13" s="92" t="s">
        <v>66</v>
      </c>
      <c r="R13" s="66"/>
      <c r="S13" s="66"/>
      <c r="T13" s="66"/>
      <c r="U13" s="66"/>
      <c r="V13" s="92" t="s">
        <v>66</v>
      </c>
      <c r="W13" s="66"/>
      <c r="X13" s="66"/>
      <c r="Y13" s="92" t="s">
        <v>66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81"/>
      <c r="AK13" s="196"/>
      <c r="AM13" s="196"/>
      <c r="AN13" s="250"/>
      <c r="AO13" s="250"/>
      <c r="AP13" s="250"/>
    </row>
    <row r="14" spans="1:57" s="2" customFormat="1" ht="4.5" customHeight="1" x14ac:dyDescent="0.2">
      <c r="A14" s="69"/>
      <c r="B14" s="75"/>
      <c r="C14" s="71"/>
      <c r="D14" s="71"/>
      <c r="E14" s="71"/>
      <c r="F14" s="71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99">
        <v>82.94</v>
      </c>
      <c r="R14" s="200">
        <v>78.73</v>
      </c>
      <c r="S14" s="200">
        <v>148.44999999999999</v>
      </c>
      <c r="T14" s="200">
        <v>131.02000000000001</v>
      </c>
      <c r="U14" s="163" t="s">
        <v>13</v>
      </c>
      <c r="V14" s="201"/>
      <c r="W14" s="163"/>
      <c r="X14" s="163"/>
      <c r="Y14" s="163"/>
      <c r="Z14" s="162"/>
      <c r="AA14" s="162"/>
      <c r="AB14" s="162"/>
      <c r="AC14" s="162"/>
      <c r="AD14" s="69"/>
      <c r="AE14" s="69"/>
      <c r="AF14" s="202"/>
      <c r="AG14" s="97"/>
      <c r="AH14" s="97"/>
      <c r="AI14" s="97"/>
      <c r="AJ14" s="81"/>
      <c r="AK14" s="251"/>
      <c r="AL14" s="251"/>
      <c r="AM14" s="251"/>
      <c r="AN14" s="191"/>
      <c r="AO14" s="191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</row>
    <row r="15" spans="1:57" s="2" customFormat="1" ht="15" x14ac:dyDescent="0.2">
      <c r="A15" s="69"/>
      <c r="B15" s="75"/>
      <c r="C15" s="71"/>
      <c r="D15" s="431" t="s">
        <v>292</v>
      </c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203"/>
      <c r="AJ15" s="81"/>
      <c r="AK15" s="248"/>
      <c r="AL15" s="194"/>
      <c r="AM15" s="194"/>
      <c r="AN15" s="191"/>
      <c r="AO15" s="191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</row>
    <row r="16" spans="1:57" s="2" customFormat="1" ht="6" customHeight="1" thickBot="1" x14ac:dyDescent="0.25">
      <c r="A16" s="69"/>
      <c r="B16" s="93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6"/>
      <c r="AK16" s="193"/>
      <c r="AL16" s="195"/>
      <c r="AM16" s="248"/>
      <c r="AN16" s="248"/>
      <c r="AO16" s="248"/>
      <c r="AP16" s="248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78"/>
      <c r="BD16" s="78"/>
      <c r="BE16" s="69"/>
    </row>
    <row r="17" spans="1:57" ht="7.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193"/>
      <c r="AM17" s="196"/>
      <c r="AN17" s="196"/>
      <c r="AO17" s="196"/>
    </row>
    <row r="18" spans="1:57" ht="18" x14ac:dyDescent="0.25">
      <c r="A18" s="67"/>
      <c r="B18" s="76"/>
      <c r="C18" s="76" t="s">
        <v>42</v>
      </c>
      <c r="D18" s="97"/>
      <c r="E18" s="97"/>
      <c r="F18" s="97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69"/>
      <c r="AK18" s="193"/>
      <c r="AM18" s="196"/>
      <c r="AN18" s="195"/>
      <c r="AO18" s="195"/>
      <c r="AP18" s="195"/>
    </row>
    <row r="19" spans="1:57" ht="6" customHeight="1" thickBo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196"/>
      <c r="AM19" s="196"/>
      <c r="AN19" s="248"/>
      <c r="AO19" s="248"/>
      <c r="AP19" s="248"/>
    </row>
    <row r="20" spans="1:57" ht="5.25" customHeight="1" x14ac:dyDescent="0.2">
      <c r="A20" s="67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100"/>
      <c r="AK20" s="196"/>
      <c r="AM20" s="196"/>
      <c r="AN20" s="248"/>
      <c r="AO20" s="248"/>
      <c r="AP20" s="248"/>
    </row>
    <row r="21" spans="1:57" ht="15.75" x14ac:dyDescent="0.25">
      <c r="A21" s="67"/>
      <c r="B21" s="75"/>
      <c r="C21" s="58" t="s">
        <v>62</v>
      </c>
      <c r="D21" s="101"/>
      <c r="F21" s="69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81"/>
      <c r="AK21" s="196"/>
      <c r="AM21" s="196"/>
      <c r="AN21" s="250"/>
      <c r="AO21" s="250"/>
      <c r="AP21" s="250"/>
    </row>
    <row r="22" spans="1:57" s="63" customFormat="1" ht="14.25" customHeight="1" x14ac:dyDescent="0.25">
      <c r="A22" s="67"/>
      <c r="B22" s="75"/>
      <c r="C22" s="104"/>
      <c r="D22" s="255" t="s">
        <v>96</v>
      </c>
      <c r="E22" s="365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7"/>
      <c r="AJ22" s="81"/>
      <c r="AK22" s="196"/>
      <c r="AL22" s="67"/>
      <c r="AM22" s="196"/>
      <c r="AN22" s="250"/>
      <c r="AO22" s="250"/>
      <c r="AP22" s="250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242"/>
    </row>
    <row r="23" spans="1:57" ht="50.25" customHeight="1" x14ac:dyDescent="0.25">
      <c r="A23" s="67"/>
      <c r="B23" s="75"/>
      <c r="C23" s="104"/>
      <c r="D23" s="160"/>
      <c r="E23" s="368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70"/>
      <c r="AJ23" s="81"/>
      <c r="AK23" s="196"/>
      <c r="AL23" s="195"/>
      <c r="AM23" s="196"/>
      <c r="AN23" s="250"/>
      <c r="AO23" s="250"/>
      <c r="AP23" s="250"/>
    </row>
    <row r="24" spans="1:57" ht="10.5" customHeight="1" x14ac:dyDescent="0.25">
      <c r="A24" s="67"/>
      <c r="B24" s="75"/>
      <c r="C24" s="104"/>
      <c r="E24" s="245" t="str">
        <f>IF(AND(N25&lt;&gt;"",AC25&lt;&gt;"",E25&gt;G25),"ERROR EN LA DURACIÓN ","")</f>
        <v/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74" t="str">
        <f>IF(AND(N25&lt;&gt;"",AC25&lt;&gt;"",G25&lt;1),"ERROR EN LAS FECHAS INTRODUCIDAS","")</f>
        <v/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81"/>
      <c r="AK24" s="196"/>
      <c r="AL24" s="196"/>
      <c r="AM24" s="196"/>
      <c r="AN24" s="250"/>
      <c r="AO24" s="250"/>
      <c r="AP24" s="250"/>
    </row>
    <row r="25" spans="1:57" ht="15.75" x14ac:dyDescent="0.25">
      <c r="A25" s="67"/>
      <c r="B25" s="75"/>
      <c r="C25" s="378" t="s">
        <v>60</v>
      </c>
      <c r="D25" s="379"/>
      <c r="E25" s="205"/>
      <c r="F25" s="105" t="s">
        <v>52</v>
      </c>
      <c r="G25" s="138">
        <f>AC25-N25+1</f>
        <v>1</v>
      </c>
      <c r="H25" s="356" t="s">
        <v>54</v>
      </c>
      <c r="I25" s="356"/>
      <c r="J25" s="356"/>
      <c r="K25" s="356"/>
      <c r="L25" s="356"/>
      <c r="M25" s="357"/>
      <c r="N25" s="358"/>
      <c r="O25" s="359"/>
      <c r="P25" s="359"/>
      <c r="Q25" s="359"/>
      <c r="R25" s="359"/>
      <c r="S25" s="360"/>
      <c r="U25" s="356" t="s">
        <v>53</v>
      </c>
      <c r="V25" s="356"/>
      <c r="W25" s="356"/>
      <c r="X25" s="356"/>
      <c r="Y25" s="356"/>
      <c r="Z25" s="356"/>
      <c r="AA25" s="356"/>
      <c r="AB25" s="357"/>
      <c r="AC25" s="358"/>
      <c r="AD25" s="359"/>
      <c r="AE25" s="359"/>
      <c r="AF25" s="359"/>
      <c r="AG25" s="359"/>
      <c r="AH25" s="360"/>
      <c r="AI25" s="69"/>
      <c r="AJ25" s="81"/>
      <c r="AK25" s="196"/>
      <c r="AL25" s="191"/>
      <c r="AM25" s="194"/>
      <c r="AN25" s="194"/>
      <c r="AO25" s="194"/>
      <c r="AP25" s="194"/>
    </row>
    <row r="26" spans="1:57" ht="17.25" customHeight="1" x14ac:dyDescent="0.25">
      <c r="A26" s="67"/>
      <c r="B26" s="75"/>
      <c r="C26" s="58"/>
      <c r="D26" s="91"/>
      <c r="E26" s="69"/>
      <c r="F26" s="69"/>
      <c r="G26" s="69"/>
      <c r="H26" s="69"/>
      <c r="I26" s="69"/>
      <c r="J26" s="69"/>
      <c r="K26" s="69"/>
      <c r="L26" s="69"/>
      <c r="M26" s="6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81"/>
      <c r="AK26" s="196"/>
      <c r="AL26" s="196"/>
      <c r="AM26" s="196"/>
      <c r="AN26" s="195"/>
      <c r="AO26" s="195"/>
      <c r="AP26" s="195"/>
    </row>
    <row r="27" spans="1:57" ht="15.75" x14ac:dyDescent="0.25">
      <c r="A27" s="67"/>
      <c r="B27" s="75"/>
      <c r="C27" s="378" t="s">
        <v>59</v>
      </c>
      <c r="D27" s="379"/>
      <c r="E27" s="438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40"/>
      <c r="AJ27" s="81"/>
      <c r="AK27" s="196"/>
      <c r="AL27" s="196"/>
      <c r="AM27" s="196"/>
      <c r="AN27" s="195"/>
      <c r="AO27" s="195"/>
      <c r="AP27" s="195"/>
    </row>
    <row r="28" spans="1:57" x14ac:dyDescent="0.2">
      <c r="A28" s="67"/>
      <c r="B28" s="75"/>
      <c r="C28" s="69"/>
      <c r="D28" s="64"/>
      <c r="E28" s="441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3"/>
      <c r="AJ28" s="81"/>
      <c r="AK28" s="196"/>
      <c r="AL28" s="196"/>
      <c r="AM28" s="196"/>
      <c r="AN28" s="195"/>
      <c r="AO28" s="195"/>
      <c r="AP28" s="195"/>
    </row>
    <row r="29" spans="1:57" ht="9" customHeight="1" x14ac:dyDescent="0.2">
      <c r="A29" s="67"/>
      <c r="B29" s="75"/>
      <c r="C29" s="67"/>
      <c r="D29" s="67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81"/>
      <c r="AK29" s="196"/>
      <c r="AL29" s="196"/>
      <c r="AM29" s="196"/>
      <c r="AN29" s="195"/>
      <c r="AO29" s="195"/>
      <c r="AP29" s="195"/>
    </row>
    <row r="30" spans="1:57" s="63" customFormat="1" ht="15" x14ac:dyDescent="0.25">
      <c r="A30" s="67"/>
      <c r="B30" s="75"/>
      <c r="C30" s="412" t="s">
        <v>50</v>
      </c>
      <c r="D30" s="412"/>
      <c r="E30" s="413"/>
      <c r="F30" s="415"/>
      <c r="G30" s="416"/>
      <c r="H30" s="416"/>
      <c r="I30" s="105"/>
      <c r="J30" s="106" t="s">
        <v>51</v>
      </c>
      <c r="K30" s="102"/>
      <c r="L30" s="102"/>
      <c r="M30" s="105"/>
      <c r="N30" s="105"/>
      <c r="O30" s="105"/>
      <c r="P30" s="105"/>
      <c r="Q30" s="105"/>
      <c r="R30" s="105"/>
      <c r="S30" s="105"/>
      <c r="T30" s="105"/>
      <c r="U30" s="452" t="str">
        <f>IF(AND(OR(F30="Vehículo propio",F31="Vehículo propio",F32="Vehículo propio"),OR(O31="",O32="")),"INCLUIR DATOS DEL VEHÍCULO","")</f>
        <v/>
      </c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81"/>
      <c r="AK30" s="196"/>
      <c r="AL30" s="67"/>
      <c r="AM30" s="196"/>
      <c r="AN30" s="67"/>
      <c r="AO30" s="195"/>
      <c r="AP30" s="195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242"/>
    </row>
    <row r="31" spans="1:57" s="63" customFormat="1" ht="14.25" x14ac:dyDescent="0.2">
      <c r="A31" s="67"/>
      <c r="B31" s="75"/>
      <c r="C31" s="67"/>
      <c r="D31" s="67"/>
      <c r="E31" s="105"/>
      <c r="F31" s="415"/>
      <c r="G31" s="416"/>
      <c r="H31" s="416"/>
      <c r="I31" s="105"/>
      <c r="J31" s="105"/>
      <c r="K31" s="105"/>
      <c r="L31" s="105"/>
      <c r="M31" s="105"/>
      <c r="N31" s="85" t="s">
        <v>21</v>
      </c>
      <c r="O31" s="420"/>
      <c r="P31" s="421"/>
      <c r="Q31" s="421"/>
      <c r="R31" s="422"/>
      <c r="S31" s="105"/>
      <c r="T31" s="105"/>
      <c r="U31" s="105"/>
      <c r="V31" s="102"/>
      <c r="W31" s="102"/>
      <c r="X31" s="107" t="s">
        <v>64</v>
      </c>
      <c r="Y31" s="420"/>
      <c r="Z31" s="444"/>
      <c r="AA31" s="444"/>
      <c r="AB31" s="444"/>
      <c r="AC31" s="444"/>
      <c r="AD31" s="444"/>
      <c r="AE31" s="444"/>
      <c r="AF31" s="444"/>
      <c r="AG31" s="444"/>
      <c r="AH31" s="445"/>
      <c r="AI31" s="105"/>
      <c r="AJ31" s="81"/>
      <c r="AK31" s="196"/>
      <c r="AL31" s="67"/>
      <c r="AM31" s="196"/>
      <c r="AN31" s="67"/>
      <c r="AO31" s="195"/>
      <c r="AP31" s="195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242"/>
    </row>
    <row r="32" spans="1:57" s="63" customFormat="1" ht="14.25" x14ac:dyDescent="0.2">
      <c r="A32" s="67"/>
      <c r="B32" s="75"/>
      <c r="C32" s="67"/>
      <c r="D32" s="67"/>
      <c r="E32" s="67"/>
      <c r="F32" s="415"/>
      <c r="G32" s="416"/>
      <c r="H32" s="416"/>
      <c r="I32" s="67"/>
      <c r="J32" s="67"/>
      <c r="K32" s="67"/>
      <c r="L32" s="67"/>
      <c r="M32" s="67"/>
      <c r="N32" s="107" t="s">
        <v>65</v>
      </c>
      <c r="O32" s="423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4"/>
      <c r="AD32" s="424"/>
      <c r="AE32" s="424"/>
      <c r="AF32" s="424"/>
      <c r="AG32" s="424"/>
      <c r="AH32" s="425"/>
      <c r="AI32" s="105"/>
      <c r="AJ32" s="81"/>
      <c r="AK32" s="196"/>
      <c r="AL32" s="67"/>
      <c r="AM32" s="196"/>
      <c r="AN32" s="67"/>
      <c r="AO32" s="195"/>
      <c r="AP32" s="195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242"/>
    </row>
    <row r="33" spans="1:57" s="63" customFormat="1" ht="10.5" customHeight="1" thickBot="1" x14ac:dyDescent="0.25">
      <c r="A33" s="67"/>
      <c r="B33" s="75"/>
      <c r="C33" s="67"/>
      <c r="D33" s="67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81"/>
      <c r="AK33" s="196"/>
      <c r="AL33" s="67"/>
      <c r="AM33" s="196"/>
      <c r="AN33" s="67"/>
      <c r="AO33" s="195"/>
      <c r="AP33" s="195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242"/>
    </row>
    <row r="34" spans="1:57" ht="15.75" x14ac:dyDescent="0.25">
      <c r="A34" s="67"/>
      <c r="B34" s="75"/>
      <c r="C34" s="417" t="s">
        <v>63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9"/>
      <c r="AJ34" s="81"/>
      <c r="AK34" s="196"/>
      <c r="AM34" s="196"/>
      <c r="AO34" s="195"/>
      <c r="AP34" s="250"/>
    </row>
    <row r="35" spans="1:57" ht="9" customHeight="1" x14ac:dyDescent="0.2">
      <c r="A35" s="67"/>
      <c r="B35" s="75"/>
      <c r="C35" s="75"/>
      <c r="D35" s="69"/>
      <c r="E35" s="69"/>
      <c r="F35" s="77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1"/>
      <c r="AJ35" s="81"/>
      <c r="AK35" s="196"/>
      <c r="AM35" s="196"/>
      <c r="AO35" s="195"/>
      <c r="AP35" s="250"/>
    </row>
    <row r="36" spans="1:57" ht="15" x14ac:dyDescent="0.25">
      <c r="A36" s="67"/>
      <c r="B36" s="75"/>
      <c r="C36" s="321"/>
      <c r="D36" s="316" t="s">
        <v>45</v>
      </c>
      <c r="E36" s="207"/>
      <c r="F36" s="78"/>
      <c r="G36" s="316" t="s">
        <v>1</v>
      </c>
      <c r="H36" s="391"/>
      <c r="I36" s="392"/>
      <c r="J36" s="392"/>
      <c r="K36" s="393"/>
      <c r="L36" s="78"/>
      <c r="M36" s="78"/>
      <c r="N36" s="78"/>
      <c r="O36" s="78"/>
      <c r="P36" s="78"/>
      <c r="Q36" s="78"/>
      <c r="R36" s="316" t="s">
        <v>2</v>
      </c>
      <c r="S36" s="391"/>
      <c r="T36" s="392"/>
      <c r="U36" s="392"/>
      <c r="V36" s="392"/>
      <c r="W36" s="393"/>
      <c r="X36" s="78"/>
      <c r="Y36" s="78"/>
      <c r="Z36" s="78"/>
      <c r="AA36" s="78"/>
      <c r="AB36" s="78"/>
      <c r="AC36" s="316" t="s">
        <v>46</v>
      </c>
      <c r="AD36" s="391"/>
      <c r="AE36" s="392"/>
      <c r="AF36" s="392"/>
      <c r="AG36" s="393"/>
      <c r="AH36" s="69"/>
      <c r="AI36" s="81"/>
      <c r="AJ36" s="81"/>
      <c r="AK36" s="196"/>
      <c r="AL36" s="196"/>
      <c r="AM36" s="196"/>
      <c r="AN36" s="195"/>
      <c r="AO36" s="195"/>
      <c r="AP36" s="250"/>
    </row>
    <row r="37" spans="1:57" ht="6" customHeight="1" x14ac:dyDescent="0.25">
      <c r="A37" s="67"/>
      <c r="B37" s="75"/>
      <c r="C37" s="321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322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322"/>
      <c r="AC37" s="78"/>
      <c r="AD37" s="78"/>
      <c r="AE37" s="78"/>
      <c r="AF37" s="78"/>
      <c r="AG37" s="78"/>
      <c r="AH37" s="69"/>
      <c r="AI37" s="81"/>
      <c r="AJ37" s="81"/>
      <c r="AK37" s="196"/>
      <c r="AL37" s="196"/>
      <c r="AM37" s="196"/>
      <c r="AN37" s="195"/>
      <c r="AO37" s="195"/>
      <c r="AP37" s="250"/>
    </row>
    <row r="38" spans="1:57" ht="15.75" thickBot="1" x14ac:dyDescent="0.3">
      <c r="A38" s="67"/>
      <c r="B38" s="75"/>
      <c r="C38" s="323"/>
      <c r="D38" s="324"/>
      <c r="E38" s="325" t="s">
        <v>58</v>
      </c>
      <c r="F38" s="326">
        <f>SUM(E36,H36,S36,AD36)</f>
        <v>0</v>
      </c>
      <c r="G38" s="394" t="s">
        <v>61</v>
      </c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6"/>
      <c r="AA38" s="397"/>
      <c r="AB38" s="398"/>
      <c r="AC38" s="398"/>
      <c r="AD38" s="398"/>
      <c r="AE38" s="398"/>
      <c r="AF38" s="398"/>
      <c r="AG38" s="399"/>
      <c r="AH38" s="108"/>
      <c r="AI38" s="110"/>
      <c r="AJ38" s="81"/>
      <c r="AK38" s="196"/>
      <c r="AL38" s="196"/>
      <c r="AM38" s="196"/>
      <c r="AN38" s="195"/>
      <c r="AO38" s="195"/>
      <c r="AP38" s="250"/>
    </row>
    <row r="39" spans="1:57" s="63" customFormat="1" ht="15" customHeight="1" thickBot="1" x14ac:dyDescent="0.3">
      <c r="A39" s="67"/>
      <c r="B39" s="75"/>
      <c r="C39" s="104"/>
      <c r="D39" s="104"/>
      <c r="E39" s="142"/>
      <c r="F39" s="145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B39" s="329" t="str">
        <f>IF(AA38&gt;F38*0.8,CONCATENATE("MÁXIMO ",F38*0.8,"€"),"")</f>
        <v/>
      </c>
      <c r="AC39" s="146"/>
      <c r="AD39" s="146"/>
      <c r="AE39" s="146"/>
      <c r="AF39" s="146"/>
      <c r="AG39" s="146"/>
      <c r="AH39" s="69"/>
      <c r="AI39" s="69"/>
      <c r="AJ39" s="81"/>
      <c r="AK39" s="196"/>
      <c r="AL39" s="196"/>
      <c r="AM39" s="196"/>
      <c r="AN39" s="195"/>
      <c r="AO39" s="195"/>
      <c r="AP39" s="250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242"/>
    </row>
    <row r="40" spans="1:57" s="63" customFormat="1" ht="15.75" thickBot="1" x14ac:dyDescent="0.3">
      <c r="A40" s="67"/>
      <c r="B40" s="75"/>
      <c r="C40" s="147" t="s">
        <v>283</v>
      </c>
      <c r="G40" s="143"/>
      <c r="H40" s="143"/>
      <c r="I40" s="143"/>
      <c r="J40" s="143"/>
      <c r="K40" s="143"/>
      <c r="L40" s="143"/>
      <c r="M40" s="143"/>
      <c r="N40" s="311" t="s">
        <v>284</v>
      </c>
      <c r="O40" s="143"/>
      <c r="P40" s="143"/>
      <c r="Q40" s="208"/>
      <c r="R40" s="311" t="s">
        <v>279</v>
      </c>
      <c r="S40" s="143"/>
      <c r="T40" s="208"/>
      <c r="U40" s="311" t="s">
        <v>280</v>
      </c>
      <c r="V40" s="143"/>
      <c r="W40" s="143"/>
      <c r="X40" s="143"/>
      <c r="Y40" s="143"/>
      <c r="Z40" s="208"/>
      <c r="AA40" s="312" t="s">
        <v>281</v>
      </c>
      <c r="AD40" s="208"/>
      <c r="AE40" s="304" t="s">
        <v>226</v>
      </c>
      <c r="AF40" s="146"/>
      <c r="AG40" s="146"/>
      <c r="AH40" s="69"/>
      <c r="AI40" s="69"/>
      <c r="AJ40" s="81"/>
      <c r="AK40" s="196"/>
      <c r="AL40" s="196"/>
      <c r="AM40" s="196"/>
      <c r="AN40" s="195"/>
      <c r="AO40" s="195"/>
      <c r="AP40" s="250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242"/>
    </row>
    <row r="41" spans="1:57" ht="8.25" customHeight="1" x14ac:dyDescent="0.2">
      <c r="A41" s="67"/>
      <c r="B41" s="75"/>
      <c r="C41" s="69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81"/>
      <c r="AK41" s="196"/>
      <c r="AL41" s="196"/>
      <c r="AM41" s="196"/>
      <c r="AN41" s="195"/>
      <c r="AO41" s="195"/>
      <c r="AP41" s="195"/>
    </row>
    <row r="42" spans="1:57" s="317" customFormat="1" ht="15" x14ac:dyDescent="0.25">
      <c r="A42" s="67"/>
      <c r="B42" s="75"/>
      <c r="C42" s="327" t="s">
        <v>319</v>
      </c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401"/>
      <c r="V42" s="402"/>
      <c r="W42" s="402"/>
      <c r="X42" s="402"/>
      <c r="Y42" s="402"/>
      <c r="Z42" s="403"/>
      <c r="AA42" s="318"/>
      <c r="AB42" s="318"/>
      <c r="AC42" s="318"/>
      <c r="AD42" s="318"/>
      <c r="AE42" s="318"/>
      <c r="AF42" s="318"/>
      <c r="AG42" s="318"/>
      <c r="AH42" s="318"/>
      <c r="AI42" s="318"/>
      <c r="AJ42" s="81"/>
      <c r="AK42" s="196"/>
      <c r="AL42" s="196"/>
      <c r="AM42" s="196"/>
      <c r="AN42" s="195"/>
      <c r="AO42" s="195"/>
      <c r="AP42" s="195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315"/>
    </row>
    <row r="43" spans="1:57" s="317" customFormat="1" ht="8.25" customHeight="1" thickBot="1" x14ac:dyDescent="0.25">
      <c r="A43" s="67"/>
      <c r="B43" s="75"/>
      <c r="C43" s="69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81"/>
      <c r="AK43" s="196"/>
      <c r="AL43" s="196"/>
      <c r="AM43" s="196"/>
      <c r="AN43" s="195"/>
      <c r="AO43" s="195"/>
      <c r="AP43" s="195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315"/>
    </row>
    <row r="44" spans="1:57" s="317" customFormat="1" ht="15.75" thickBot="1" x14ac:dyDescent="0.3">
      <c r="A44" s="67"/>
      <c r="B44" s="75"/>
      <c r="C44" s="147" t="s">
        <v>322</v>
      </c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S44" s="208"/>
      <c r="T44" s="304" t="s">
        <v>320</v>
      </c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81"/>
      <c r="AK44" s="196"/>
      <c r="AL44" s="196"/>
      <c r="AM44" s="196"/>
      <c r="AN44" s="195"/>
      <c r="AO44" s="195"/>
      <c r="AP44" s="195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315"/>
    </row>
    <row r="45" spans="1:57" ht="8.25" customHeight="1" thickBot="1" x14ac:dyDescent="0.25">
      <c r="A45" s="67"/>
      <c r="B45" s="75"/>
      <c r="C45" s="69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81"/>
      <c r="AK45" s="196"/>
      <c r="AL45" s="196"/>
      <c r="AM45" s="196"/>
      <c r="AN45" s="193"/>
      <c r="AO45" s="193"/>
      <c r="AP45" s="193"/>
    </row>
    <row r="46" spans="1:57" s="320" customFormat="1" ht="14.25" x14ac:dyDescent="0.2">
      <c r="A46" s="67"/>
      <c r="B46" s="99"/>
      <c r="C46" s="99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99"/>
      <c r="AK46" s="196"/>
      <c r="AL46" s="196"/>
      <c r="AM46" s="196"/>
      <c r="AN46" s="193"/>
      <c r="AO46" s="193"/>
      <c r="AP46" s="193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319"/>
    </row>
    <row r="47" spans="1:57" s="62" customFormat="1" ht="12.75" customHeight="1" x14ac:dyDescent="0.2">
      <c r="A47" s="67"/>
      <c r="B47" s="67"/>
      <c r="C47" s="446" t="s">
        <v>321</v>
      </c>
      <c r="D47" s="447"/>
      <c r="E47" s="447"/>
      <c r="F47" s="447"/>
      <c r="G47" s="448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432" t="s">
        <v>330</v>
      </c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4"/>
      <c r="AJ47" s="67"/>
      <c r="AK47" s="196"/>
      <c r="AL47" s="112"/>
      <c r="AM47" s="112"/>
      <c r="AN47" s="196"/>
      <c r="AO47" s="196"/>
      <c r="AP47" s="196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115"/>
    </row>
    <row r="48" spans="1:57" s="62" customFormat="1" ht="12.75" customHeight="1" x14ac:dyDescent="0.2">
      <c r="A48" s="67"/>
      <c r="B48" s="67"/>
      <c r="C48" s="449"/>
      <c r="D48" s="450"/>
      <c r="E48" s="450"/>
      <c r="F48" s="450"/>
      <c r="G48" s="451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435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7"/>
      <c r="AJ48" s="67"/>
      <c r="AK48" s="196"/>
      <c r="AL48" s="112"/>
      <c r="AM48" s="112"/>
      <c r="AN48" s="196"/>
      <c r="AO48" s="196"/>
      <c r="AP48" s="196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115"/>
    </row>
    <row r="49" spans="1:57" s="62" customFormat="1" ht="30" customHeight="1" x14ac:dyDescent="0.2">
      <c r="A49" s="67"/>
      <c r="B49" s="67"/>
      <c r="C49" s="336"/>
      <c r="D49" s="337"/>
      <c r="E49" s="337"/>
      <c r="F49" s="337"/>
      <c r="G49" s="338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336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8"/>
      <c r="AJ49" s="67"/>
      <c r="AK49" s="196"/>
      <c r="AL49" s="112"/>
      <c r="AM49" s="112"/>
      <c r="AN49" s="196"/>
      <c r="AO49" s="196"/>
      <c r="AP49" s="196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115"/>
    </row>
    <row r="50" spans="1:57" s="62" customFormat="1" ht="12.75" customHeight="1" x14ac:dyDescent="0.2">
      <c r="A50" s="67"/>
      <c r="B50" s="67"/>
      <c r="C50" s="336"/>
      <c r="D50" s="337"/>
      <c r="E50" s="337"/>
      <c r="F50" s="337"/>
      <c r="G50" s="338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336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8"/>
      <c r="AJ50" s="67"/>
      <c r="AK50" s="196"/>
      <c r="AL50" s="112"/>
      <c r="AM50" s="112"/>
      <c r="AN50" s="196"/>
      <c r="AO50" s="196"/>
      <c r="AP50" s="196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115"/>
    </row>
    <row r="51" spans="1:57" s="62" customFormat="1" ht="15.75" customHeight="1" x14ac:dyDescent="0.2">
      <c r="A51" s="67"/>
      <c r="B51" s="67"/>
      <c r="C51" s="186" t="s">
        <v>114</v>
      </c>
      <c r="D51" s="428"/>
      <c r="E51" s="428"/>
      <c r="F51" s="428"/>
      <c r="G51" s="42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186" t="s">
        <v>115</v>
      </c>
      <c r="S51" s="187"/>
      <c r="T51" s="426" t="str">
        <f>IF(E7&lt;&gt;"",E7,"")</f>
        <v/>
      </c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6"/>
      <c r="AI51" s="427"/>
      <c r="AJ51" s="67"/>
      <c r="AK51" s="196"/>
      <c r="AL51" s="112"/>
      <c r="AM51" s="112"/>
      <c r="AN51" s="196"/>
      <c r="AO51" s="196"/>
      <c r="AP51" s="196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115"/>
    </row>
    <row r="52" spans="1:57" s="62" customFormat="1" x14ac:dyDescent="0.2">
      <c r="A52" s="67"/>
      <c r="B52" s="67"/>
      <c r="C52" s="114" t="s">
        <v>293</v>
      </c>
      <c r="E52" s="103"/>
      <c r="F52" s="103"/>
      <c r="G52" s="114"/>
      <c r="H52" s="114"/>
      <c r="I52" s="114"/>
      <c r="J52" s="114"/>
      <c r="K52" s="114"/>
      <c r="L52" s="114"/>
      <c r="M52" s="114"/>
      <c r="N52" s="114"/>
      <c r="O52" s="115"/>
      <c r="P52" s="116"/>
      <c r="Q52" s="114"/>
      <c r="R52" s="114"/>
      <c r="S52" s="114"/>
      <c r="T52" s="114"/>
      <c r="U52" s="114"/>
      <c r="V52" s="114"/>
      <c r="W52" s="114"/>
      <c r="X52" s="114"/>
      <c r="Y52" s="114"/>
      <c r="Z52" s="115"/>
      <c r="AA52" s="114"/>
      <c r="AB52" s="114"/>
      <c r="AC52" s="114"/>
      <c r="AD52" s="114"/>
      <c r="AE52" s="114"/>
      <c r="AF52" s="114"/>
      <c r="AG52" s="114"/>
      <c r="AH52" s="114"/>
      <c r="AI52" s="114"/>
      <c r="AJ52" s="67"/>
      <c r="AK52" s="196"/>
      <c r="AL52" s="112"/>
      <c r="AM52" s="112"/>
      <c r="AN52" s="196"/>
      <c r="AO52" s="196"/>
      <c r="AP52" s="196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115"/>
    </row>
    <row r="53" spans="1:57" s="62" customFormat="1" x14ac:dyDescent="0.2">
      <c r="A53" s="67"/>
      <c r="B53" s="67"/>
      <c r="C53" s="117"/>
      <c r="D53" s="82"/>
      <c r="E53" s="82"/>
      <c r="F53" s="69"/>
      <c r="G53" s="209" t="s">
        <v>227</v>
      </c>
      <c r="H53" s="116"/>
      <c r="I53" s="116"/>
      <c r="J53" s="116"/>
      <c r="K53" s="390" t="s">
        <v>229</v>
      </c>
      <c r="L53" s="390"/>
      <c r="M53" s="116"/>
      <c r="N53" s="116"/>
      <c r="O53" s="116"/>
      <c r="P53" s="116"/>
      <c r="Q53" s="116"/>
      <c r="R53" s="209" t="s">
        <v>228</v>
      </c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67"/>
      <c r="AK53" s="196"/>
      <c r="AL53" s="112"/>
      <c r="AM53" s="112"/>
      <c r="AN53" s="196"/>
      <c r="AO53" s="196"/>
      <c r="AP53" s="196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115"/>
    </row>
    <row r="54" spans="1:57" s="129" customFormat="1" ht="25.5" customHeight="1" x14ac:dyDescent="0.25">
      <c r="A54" s="69"/>
      <c r="B54" s="69"/>
      <c r="C54" s="121"/>
      <c r="D54" s="121"/>
      <c r="E54" s="414" t="s">
        <v>75</v>
      </c>
      <c r="F54" s="414"/>
      <c r="G54" s="159"/>
      <c r="H54" s="352" t="s">
        <v>76</v>
      </c>
      <c r="I54" s="352"/>
      <c r="J54" s="410"/>
      <c r="K54" s="410"/>
      <c r="L54" s="410"/>
      <c r="M54" s="410"/>
      <c r="N54" s="410"/>
      <c r="O54" s="352" t="s">
        <v>76</v>
      </c>
      <c r="P54" s="352"/>
      <c r="Q54" s="411"/>
      <c r="R54" s="411"/>
      <c r="S54" s="411"/>
      <c r="T54" s="136"/>
      <c r="U54" s="138" t="str">
        <f>IF(AND(G54&lt;&gt;"",J54&lt;&gt;"",Q54&lt;&gt;""),CONCATENATE(G54,"/",VLOOKUP(J54,D95:E106,2,FALSE),"/",Q54),"")</f>
        <v/>
      </c>
      <c r="V54" s="189"/>
      <c r="W54" s="345" t="str">
        <f>IF(AND(G54&lt;&gt;"",J54&lt;&gt;"",Q54&lt;&gt;""),IF(U54="//","",DATEVALUE(U54)),"")</f>
        <v/>
      </c>
      <c r="X54" s="345"/>
      <c r="Y54" s="345"/>
      <c r="Z54" s="345"/>
      <c r="AA54" s="345"/>
      <c r="AB54" s="69"/>
      <c r="AC54" s="69"/>
      <c r="AD54" s="69"/>
      <c r="AE54" s="69"/>
      <c r="AF54" s="69"/>
      <c r="AG54" s="69"/>
      <c r="AH54" s="69"/>
      <c r="AI54" s="69"/>
      <c r="AJ54" s="69"/>
      <c r="AK54" s="191"/>
      <c r="AL54" s="97"/>
      <c r="AM54" s="97"/>
      <c r="AN54" s="191"/>
      <c r="AO54" s="191"/>
      <c r="AP54" s="191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252"/>
    </row>
    <row r="55" spans="1:57" s="62" customFormat="1" ht="13.5" thickBot="1" x14ac:dyDescent="0.25">
      <c r="A55" s="67"/>
      <c r="B55" s="67"/>
      <c r="C55" s="118"/>
      <c r="D55" s="119"/>
      <c r="E55" s="351" t="str">
        <f>IF(AND(N25&lt;&gt;"",W54&lt;&gt;""),IF(W54&gt;=N25,"¡ATENCIÓN! LA SOLICITUD DEBE SER ANTERIOR AL VIAJE",""),"")</f>
        <v/>
      </c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67"/>
      <c r="AK55" s="196"/>
      <c r="AL55" s="112"/>
      <c r="AM55" s="112"/>
      <c r="AN55" s="196"/>
      <c r="AO55" s="196"/>
      <c r="AP55" s="196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115"/>
    </row>
    <row r="56" spans="1:57" s="65" customFormat="1" ht="54" customHeight="1" x14ac:dyDescent="0.2">
      <c r="A56" s="120"/>
      <c r="B56" s="120"/>
      <c r="C56" s="353" t="s">
        <v>56</v>
      </c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120"/>
      <c r="AK56" s="197"/>
      <c r="AL56" s="197"/>
      <c r="AM56" s="197"/>
      <c r="AN56" s="197"/>
      <c r="AO56" s="197"/>
      <c r="AP56" s="197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253"/>
    </row>
    <row r="57" spans="1:57" s="62" customFormat="1" ht="17.25" customHeight="1" x14ac:dyDescent="0.2">
      <c r="A57" s="67"/>
      <c r="B57" s="67"/>
      <c r="C57" s="111"/>
      <c r="D57" s="112"/>
      <c r="E57" s="112"/>
      <c r="F57" s="346" t="s">
        <v>57</v>
      </c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8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67"/>
      <c r="AK57" s="196"/>
      <c r="AL57" s="250"/>
      <c r="AM57" s="196"/>
      <c r="AN57" s="196"/>
      <c r="AO57" s="196"/>
      <c r="AP57" s="196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115"/>
    </row>
    <row r="58" spans="1:57" s="62" customFormat="1" ht="14.25" customHeight="1" x14ac:dyDescent="0.2">
      <c r="A58" s="67"/>
      <c r="B58" s="67"/>
      <c r="C58" s="113"/>
      <c r="D58" s="112"/>
      <c r="E58" s="112"/>
      <c r="F58" s="342" t="s">
        <v>105</v>
      </c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50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67"/>
      <c r="AK58" s="196"/>
      <c r="AL58" s="250"/>
      <c r="AM58" s="196"/>
      <c r="AN58" s="196"/>
      <c r="AO58" s="196"/>
      <c r="AP58" s="196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115"/>
    </row>
    <row r="59" spans="1:57" s="62" customFormat="1" ht="14.25" customHeight="1" x14ac:dyDescent="0.2">
      <c r="A59" s="67"/>
      <c r="B59" s="67"/>
      <c r="C59" s="113"/>
      <c r="D59" s="112"/>
      <c r="E59" s="112"/>
      <c r="F59" s="342" t="s">
        <v>104</v>
      </c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4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67"/>
      <c r="AK59" s="196"/>
      <c r="AL59" s="250"/>
      <c r="AM59" s="196"/>
      <c r="AN59" s="196"/>
      <c r="AO59" s="196"/>
      <c r="AP59" s="196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115"/>
    </row>
    <row r="60" spans="1:57" s="62" customFormat="1" ht="12.75" customHeight="1" x14ac:dyDescent="0.2">
      <c r="A60" s="67"/>
      <c r="B60" s="67"/>
      <c r="C60" s="113"/>
      <c r="D60" s="112"/>
      <c r="E60" s="112"/>
      <c r="F60" s="336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8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67"/>
      <c r="AK60" s="196"/>
      <c r="AL60" s="250"/>
      <c r="AM60" s="254"/>
      <c r="AN60" s="196"/>
      <c r="AO60" s="196"/>
      <c r="AP60" s="196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115"/>
    </row>
    <row r="61" spans="1:57" s="62" customFormat="1" ht="12.75" customHeight="1" x14ac:dyDescent="0.2">
      <c r="A61" s="67"/>
      <c r="B61" s="67"/>
      <c r="C61" s="113"/>
      <c r="D61" s="112"/>
      <c r="E61" s="112"/>
      <c r="F61" s="336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8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67"/>
      <c r="AK61" s="196"/>
      <c r="AL61" s="196"/>
      <c r="AM61" s="254"/>
      <c r="AN61" s="196"/>
      <c r="AO61" s="196"/>
      <c r="AP61" s="196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115"/>
    </row>
    <row r="62" spans="1:57" s="62" customFormat="1" ht="24" customHeight="1" x14ac:dyDescent="0.2">
      <c r="A62" s="67"/>
      <c r="B62" s="67"/>
      <c r="C62" s="113"/>
      <c r="D62" s="112"/>
      <c r="E62" s="112"/>
      <c r="F62" s="336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8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67"/>
      <c r="AK62" s="196"/>
      <c r="AL62" s="196"/>
      <c r="AM62" s="254"/>
      <c r="AN62" s="196"/>
      <c r="AO62" s="196"/>
      <c r="AP62" s="196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115"/>
    </row>
    <row r="63" spans="1:57" s="62" customFormat="1" ht="12.75" customHeight="1" x14ac:dyDescent="0.2">
      <c r="A63" s="67"/>
      <c r="B63" s="67"/>
      <c r="C63" s="113"/>
      <c r="D63" s="112"/>
      <c r="E63" s="112"/>
      <c r="F63" s="336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8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67"/>
      <c r="AK63" s="196"/>
      <c r="AL63" s="196"/>
      <c r="AM63" s="196"/>
      <c r="AN63" s="196"/>
      <c r="AO63" s="196"/>
      <c r="AP63" s="196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115"/>
    </row>
    <row r="64" spans="1:57" s="62" customFormat="1" ht="15.75" customHeight="1" x14ac:dyDescent="0.2">
      <c r="A64" s="67"/>
      <c r="B64" s="67"/>
      <c r="C64" s="113"/>
      <c r="D64" s="112"/>
      <c r="E64" s="112"/>
      <c r="F64" s="339" t="s">
        <v>98</v>
      </c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67"/>
      <c r="AK64" s="196"/>
      <c r="AL64" s="196"/>
      <c r="AM64" s="196"/>
      <c r="AN64" s="196"/>
      <c r="AO64" s="196"/>
      <c r="AP64" s="196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115"/>
    </row>
    <row r="65" spans="1:56" s="115" customFormat="1" ht="14.25" customHeight="1" thickBot="1" x14ac:dyDescent="0.25">
      <c r="A65" s="67"/>
      <c r="B65" s="108"/>
      <c r="C65" s="108"/>
      <c r="D65" s="123"/>
      <c r="E65" s="123"/>
      <c r="F65" s="123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 t="s">
        <v>328</v>
      </c>
      <c r="AC65" s="112"/>
      <c r="AD65" s="112"/>
      <c r="AE65" s="112"/>
      <c r="AF65" s="112"/>
      <c r="AG65" s="112"/>
      <c r="AH65" s="112"/>
      <c r="AI65" s="112"/>
      <c r="AJ65" s="108"/>
      <c r="AK65" s="196"/>
      <c r="AL65" s="196"/>
      <c r="AM65" s="196"/>
      <c r="AN65" s="196"/>
      <c r="AO65" s="196"/>
      <c r="AP65" s="196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</row>
    <row r="66" spans="1:56" s="115" customFormat="1" ht="10.5" customHeight="1" x14ac:dyDescent="0.2">
      <c r="A66" s="67"/>
      <c r="B66" s="334" t="s">
        <v>282</v>
      </c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164"/>
      <c r="AL66" s="164"/>
      <c r="AM66" s="164"/>
      <c r="AN66" s="164"/>
      <c r="AO66" s="164"/>
      <c r="AP66" s="196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</row>
    <row r="67" spans="1:56" s="67" customFormat="1" ht="43.5" customHeight="1" x14ac:dyDescent="0.2">
      <c r="B67" s="335" t="s">
        <v>329</v>
      </c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164"/>
      <c r="AL67" s="164"/>
      <c r="AM67" s="164"/>
      <c r="AN67" s="164"/>
      <c r="AO67" s="164"/>
      <c r="AP67" s="196"/>
    </row>
    <row r="68" spans="1:56" s="67" customFormat="1" x14ac:dyDescent="0.2"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64"/>
      <c r="AM68" s="164"/>
      <c r="AN68" s="164"/>
      <c r="AO68" s="164"/>
      <c r="AP68" s="196"/>
    </row>
    <row r="69" spans="1:56" s="164" customFormat="1" x14ac:dyDescent="0.2">
      <c r="B69" s="196"/>
      <c r="C69" s="196"/>
      <c r="D69" s="162"/>
      <c r="E69" s="164" t="s">
        <v>326</v>
      </c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</row>
    <row r="70" spans="1:56" s="164" customFormat="1" x14ac:dyDescent="0.2">
      <c r="B70" s="196"/>
      <c r="C70" s="196"/>
      <c r="D70" s="163"/>
      <c r="E70" s="164" t="s">
        <v>324</v>
      </c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</row>
    <row r="71" spans="1:56" s="164" customFormat="1" x14ac:dyDescent="0.2">
      <c r="B71" s="196"/>
      <c r="C71" s="196"/>
      <c r="D71" s="163"/>
      <c r="E71" s="164" t="s">
        <v>327</v>
      </c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</row>
    <row r="72" spans="1:56" s="164" customFormat="1" x14ac:dyDescent="0.2">
      <c r="B72" s="196"/>
      <c r="C72" s="196"/>
      <c r="D72" s="256"/>
      <c r="E72" s="164" t="s">
        <v>325</v>
      </c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</row>
    <row r="73" spans="1:56" s="164" customFormat="1" x14ac:dyDescent="0.2">
      <c r="B73" s="196"/>
      <c r="C73" s="196"/>
      <c r="E73" s="164" t="s">
        <v>288</v>
      </c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</row>
    <row r="74" spans="1:56" s="164" customFormat="1" x14ac:dyDescent="0.2">
      <c r="B74" s="196"/>
      <c r="C74" s="196"/>
      <c r="D74" s="257" t="s">
        <v>289</v>
      </c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</row>
    <row r="75" spans="1:56" s="164" customFormat="1" x14ac:dyDescent="0.2">
      <c r="B75" s="196"/>
      <c r="C75" s="196"/>
      <c r="D75" s="257" t="s">
        <v>290</v>
      </c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</row>
    <row r="76" spans="1:56" s="164" customFormat="1" x14ac:dyDescent="0.2">
      <c r="B76" s="196"/>
      <c r="C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</row>
    <row r="77" spans="1:56" s="164" customFormat="1" x14ac:dyDescent="0.2">
      <c r="B77" s="196"/>
      <c r="C77" s="196"/>
      <c r="D77" s="163" t="s">
        <v>12</v>
      </c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</row>
    <row r="78" spans="1:56" s="164" customFormat="1" x14ac:dyDescent="0.2">
      <c r="B78" s="196"/>
      <c r="C78" s="196"/>
      <c r="D78" s="163" t="s">
        <v>13</v>
      </c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</row>
    <row r="79" spans="1:56" s="164" customFormat="1" x14ac:dyDescent="0.2">
      <c r="B79" s="196"/>
      <c r="C79" s="196"/>
      <c r="D79" s="163" t="s">
        <v>291</v>
      </c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</row>
    <row r="80" spans="1:56" s="164" customFormat="1" x14ac:dyDescent="0.2">
      <c r="B80" s="196"/>
      <c r="C80" s="196"/>
      <c r="D80" s="163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</row>
    <row r="81" spans="2:37" s="164" customFormat="1" x14ac:dyDescent="0.2">
      <c r="B81" s="196"/>
      <c r="C81" s="196"/>
      <c r="D81" s="164" t="s">
        <v>72</v>
      </c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</row>
    <row r="82" spans="2:37" s="164" customFormat="1" x14ac:dyDescent="0.2">
      <c r="B82" s="196"/>
      <c r="C82" s="196"/>
      <c r="D82" s="164" t="s">
        <v>73</v>
      </c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</row>
    <row r="83" spans="2:37" s="164" customFormat="1" x14ac:dyDescent="0.2">
      <c r="B83" s="196"/>
      <c r="C83" s="196"/>
      <c r="D83" s="164" t="s">
        <v>74</v>
      </c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</row>
    <row r="84" spans="2:37" s="164" customFormat="1" x14ac:dyDescent="0.2">
      <c r="B84" s="196"/>
      <c r="C84" s="196"/>
      <c r="D84" s="164" t="s">
        <v>47</v>
      </c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</row>
    <row r="85" spans="2:37" s="164" customFormat="1" x14ac:dyDescent="0.2">
      <c r="B85" s="196"/>
      <c r="C85" s="196"/>
      <c r="D85" s="164" t="s">
        <v>48</v>
      </c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</row>
    <row r="86" spans="2:37" s="164" customFormat="1" x14ac:dyDescent="0.2">
      <c r="B86" s="196"/>
      <c r="C86" s="196"/>
      <c r="D86" s="164" t="s">
        <v>49</v>
      </c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</row>
    <row r="87" spans="2:37" s="164" customFormat="1" x14ac:dyDescent="0.2">
      <c r="B87" s="196"/>
      <c r="C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</row>
    <row r="88" spans="2:37" s="164" customFormat="1" x14ac:dyDescent="0.2">
      <c r="B88" s="196"/>
      <c r="C88" s="196"/>
      <c r="D88" s="163" t="s">
        <v>109</v>
      </c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</row>
    <row r="89" spans="2:37" s="164" customFormat="1" x14ac:dyDescent="0.2">
      <c r="B89" s="196"/>
      <c r="C89" s="196"/>
      <c r="D89" s="163" t="s">
        <v>93</v>
      </c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</row>
    <row r="90" spans="2:37" s="164" customFormat="1" x14ac:dyDescent="0.2">
      <c r="B90" s="196"/>
      <c r="C90" s="196"/>
      <c r="D90" s="163" t="s">
        <v>94</v>
      </c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</row>
    <row r="91" spans="2:37" s="164" customFormat="1" x14ac:dyDescent="0.2">
      <c r="B91" s="196"/>
      <c r="C91" s="196"/>
      <c r="D91" s="163" t="s">
        <v>95</v>
      </c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</row>
    <row r="92" spans="2:37" s="164" customFormat="1" x14ac:dyDescent="0.2">
      <c r="B92" s="196"/>
      <c r="C92" s="196"/>
      <c r="D92" s="164" t="s">
        <v>113</v>
      </c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</row>
    <row r="93" spans="2:37" s="164" customFormat="1" x14ac:dyDescent="0.2">
      <c r="B93" s="196"/>
      <c r="C93" s="196"/>
      <c r="D93" s="163" t="s">
        <v>49</v>
      </c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</row>
    <row r="94" spans="2:37" s="164" customFormat="1" x14ac:dyDescent="0.2">
      <c r="B94" s="196"/>
      <c r="C94" s="196"/>
      <c r="D94" s="163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</row>
    <row r="95" spans="2:37" s="164" customFormat="1" x14ac:dyDescent="0.2">
      <c r="B95" s="196"/>
      <c r="C95" s="196"/>
      <c r="D95" s="200" t="s">
        <v>117</v>
      </c>
      <c r="E95" s="164">
        <v>1</v>
      </c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</row>
    <row r="96" spans="2:37" s="164" customFormat="1" x14ac:dyDescent="0.2">
      <c r="B96" s="196"/>
      <c r="C96" s="196"/>
      <c r="D96" s="200" t="s">
        <v>118</v>
      </c>
      <c r="E96" s="164">
        <v>2</v>
      </c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</row>
    <row r="97" spans="2:42" s="164" customFormat="1" x14ac:dyDescent="0.2">
      <c r="B97" s="196"/>
      <c r="C97" s="196"/>
      <c r="D97" s="200" t="s">
        <v>119</v>
      </c>
      <c r="E97" s="164">
        <v>3</v>
      </c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</row>
    <row r="98" spans="2:42" s="164" customFormat="1" x14ac:dyDescent="0.2">
      <c r="B98" s="196"/>
      <c r="C98" s="196"/>
      <c r="D98" s="200" t="s">
        <v>120</v>
      </c>
      <c r="E98" s="164">
        <v>4</v>
      </c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</row>
    <row r="99" spans="2:42" s="164" customFormat="1" x14ac:dyDescent="0.2">
      <c r="B99" s="196"/>
      <c r="C99" s="196"/>
      <c r="D99" s="200" t="s">
        <v>121</v>
      </c>
      <c r="E99" s="164">
        <v>5</v>
      </c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</row>
    <row r="100" spans="2:42" s="164" customFormat="1" x14ac:dyDescent="0.2">
      <c r="B100" s="196"/>
      <c r="C100" s="196"/>
      <c r="D100" s="200" t="s">
        <v>122</v>
      </c>
      <c r="E100" s="164">
        <v>6</v>
      </c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</row>
    <row r="101" spans="2:42" s="164" customFormat="1" x14ac:dyDescent="0.2">
      <c r="B101" s="196"/>
      <c r="C101" s="196"/>
      <c r="D101" s="200" t="s">
        <v>123</v>
      </c>
      <c r="E101" s="164">
        <v>7</v>
      </c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</row>
    <row r="102" spans="2:42" s="164" customFormat="1" x14ac:dyDescent="0.2">
      <c r="B102" s="196"/>
      <c r="C102" s="196"/>
      <c r="D102" s="200" t="s">
        <v>124</v>
      </c>
      <c r="E102" s="164">
        <v>8</v>
      </c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  <c r="AK102" s="196"/>
    </row>
    <row r="103" spans="2:42" s="164" customFormat="1" x14ac:dyDescent="0.2">
      <c r="B103" s="196"/>
      <c r="C103" s="196"/>
      <c r="D103" s="200" t="s">
        <v>116</v>
      </c>
      <c r="E103" s="164">
        <v>9</v>
      </c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  <c r="AK103" s="196"/>
    </row>
    <row r="104" spans="2:42" s="164" customFormat="1" x14ac:dyDescent="0.2">
      <c r="B104" s="196"/>
      <c r="C104" s="196"/>
      <c r="D104" s="200" t="s">
        <v>125</v>
      </c>
      <c r="E104" s="164">
        <v>10</v>
      </c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</row>
    <row r="105" spans="2:42" s="164" customFormat="1" x14ac:dyDescent="0.2">
      <c r="B105" s="196"/>
      <c r="C105" s="196"/>
      <c r="D105" s="200" t="s">
        <v>126</v>
      </c>
      <c r="E105" s="164">
        <v>11</v>
      </c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6"/>
      <c r="AK105" s="196"/>
    </row>
    <row r="106" spans="2:42" s="164" customFormat="1" x14ac:dyDescent="0.2">
      <c r="B106" s="196"/>
      <c r="C106" s="196"/>
      <c r="D106" s="200" t="s">
        <v>127</v>
      </c>
      <c r="E106" s="164">
        <v>12</v>
      </c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</row>
    <row r="107" spans="2:42" s="164" customFormat="1" x14ac:dyDescent="0.2">
      <c r="B107" s="196"/>
      <c r="C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</row>
    <row r="108" spans="2:42" s="67" customFormat="1" x14ac:dyDescent="0.2">
      <c r="B108" s="196"/>
      <c r="C108" s="196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64"/>
      <c r="AM108" s="164"/>
      <c r="AN108" s="164"/>
      <c r="AO108" s="164"/>
      <c r="AP108" s="196"/>
    </row>
    <row r="109" spans="2:42" s="67" customFormat="1" x14ac:dyDescent="0.2">
      <c r="B109" s="196"/>
      <c r="C109" s="196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64"/>
      <c r="AM109" s="164"/>
      <c r="AN109" s="164"/>
      <c r="AO109" s="164"/>
      <c r="AP109" s="196"/>
    </row>
    <row r="110" spans="2:42" s="67" customFormat="1" x14ac:dyDescent="0.2">
      <c r="B110" s="196"/>
      <c r="C110" s="196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64"/>
      <c r="AM110" s="164"/>
      <c r="AN110" s="164"/>
      <c r="AO110" s="164"/>
      <c r="AP110" s="196"/>
    </row>
    <row r="111" spans="2:42" s="67" customFormat="1" x14ac:dyDescent="0.2">
      <c r="B111" s="196"/>
      <c r="C111" s="196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64"/>
      <c r="AM111" s="164"/>
      <c r="AN111" s="164"/>
      <c r="AO111" s="164"/>
      <c r="AP111" s="196"/>
    </row>
    <row r="112" spans="2:42" s="67" customFormat="1" x14ac:dyDescent="0.2">
      <c r="B112" s="196"/>
      <c r="C112" s="196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6"/>
      <c r="AK112" s="196"/>
      <c r="AL112" s="164"/>
      <c r="AM112" s="164"/>
      <c r="AN112" s="164"/>
      <c r="AO112" s="164"/>
      <c r="AP112" s="196"/>
    </row>
    <row r="113" spans="2:42" s="67" customFormat="1" x14ac:dyDescent="0.2">
      <c r="B113" s="196"/>
      <c r="C113" s="196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6"/>
      <c r="AK113" s="196"/>
      <c r="AL113" s="164"/>
      <c r="AM113" s="164"/>
      <c r="AN113" s="164"/>
      <c r="AO113" s="164"/>
      <c r="AP113" s="196"/>
    </row>
    <row r="114" spans="2:42" s="67" customFormat="1" x14ac:dyDescent="0.2">
      <c r="B114" s="196"/>
      <c r="C114" s="196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6"/>
      <c r="AK114" s="196"/>
      <c r="AL114" s="164"/>
      <c r="AM114" s="164"/>
      <c r="AN114" s="164"/>
      <c r="AO114" s="164"/>
      <c r="AP114" s="196"/>
    </row>
    <row r="115" spans="2:42" s="67" customFormat="1" x14ac:dyDescent="0.2">
      <c r="B115" s="196"/>
      <c r="C115" s="196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6"/>
      <c r="AK115" s="196"/>
      <c r="AL115" s="164"/>
      <c r="AM115" s="164"/>
      <c r="AN115" s="164"/>
      <c r="AO115" s="164"/>
      <c r="AP115" s="196"/>
    </row>
    <row r="116" spans="2:42" s="67" customFormat="1" x14ac:dyDescent="0.2">
      <c r="B116" s="196"/>
      <c r="C116" s="196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64"/>
      <c r="AM116" s="164"/>
      <c r="AN116" s="164"/>
      <c r="AO116" s="164"/>
      <c r="AP116" s="196"/>
    </row>
    <row r="117" spans="2:42" s="67" customFormat="1" x14ac:dyDescent="0.2">
      <c r="B117" s="196"/>
      <c r="C117" s="196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64"/>
      <c r="AM117" s="164"/>
      <c r="AN117" s="164"/>
      <c r="AO117" s="164"/>
      <c r="AP117" s="196"/>
    </row>
    <row r="118" spans="2:42" s="67" customFormat="1" x14ac:dyDescent="0.2">
      <c r="B118" s="196"/>
      <c r="C118" s="196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64"/>
      <c r="AM118" s="164"/>
      <c r="AN118" s="164"/>
      <c r="AO118" s="164"/>
      <c r="AP118" s="196"/>
    </row>
    <row r="119" spans="2:42" s="67" customFormat="1" x14ac:dyDescent="0.2">
      <c r="B119" s="196"/>
      <c r="C119" s="196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64"/>
      <c r="AM119" s="164"/>
      <c r="AN119" s="164"/>
      <c r="AO119" s="164"/>
      <c r="AP119" s="196"/>
    </row>
    <row r="120" spans="2:42" s="67" customFormat="1" x14ac:dyDescent="0.2">
      <c r="B120" s="196"/>
      <c r="C120" s="196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  <c r="AL120" s="164"/>
      <c r="AM120" s="164"/>
      <c r="AN120" s="164"/>
      <c r="AO120" s="164"/>
      <c r="AP120" s="196"/>
    </row>
    <row r="121" spans="2:42" s="67" customFormat="1" x14ac:dyDescent="0.2">
      <c r="B121" s="196"/>
      <c r="C121" s="196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  <c r="AL121" s="164"/>
      <c r="AM121" s="164"/>
      <c r="AN121" s="164"/>
      <c r="AO121" s="164"/>
      <c r="AP121" s="196"/>
    </row>
    <row r="122" spans="2:42" s="67" customFormat="1" x14ac:dyDescent="0.2">
      <c r="B122" s="196"/>
      <c r="C122" s="196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64"/>
      <c r="AM122" s="164"/>
      <c r="AN122" s="164"/>
      <c r="AO122" s="164"/>
      <c r="AP122" s="196"/>
    </row>
    <row r="123" spans="2:42" s="67" customFormat="1" x14ac:dyDescent="0.2">
      <c r="B123" s="196"/>
      <c r="C123" s="196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  <c r="AL123" s="164"/>
      <c r="AM123" s="164"/>
      <c r="AN123" s="164"/>
      <c r="AO123" s="164"/>
      <c r="AP123" s="196"/>
    </row>
    <row r="124" spans="2:42" s="67" customFormat="1" x14ac:dyDescent="0.2">
      <c r="B124" s="196"/>
      <c r="C124" s="196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  <c r="AL124" s="164"/>
      <c r="AM124" s="164"/>
      <c r="AN124" s="164"/>
      <c r="AO124" s="164"/>
      <c r="AP124" s="196"/>
    </row>
    <row r="125" spans="2:42" s="67" customFormat="1" x14ac:dyDescent="0.2">
      <c r="B125" s="196"/>
      <c r="C125" s="196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  <c r="AL125" s="164"/>
      <c r="AM125" s="164"/>
      <c r="AN125" s="164"/>
      <c r="AO125" s="164"/>
      <c r="AP125" s="196"/>
    </row>
    <row r="126" spans="2:42" s="67" customFormat="1" x14ac:dyDescent="0.2">
      <c r="B126" s="196"/>
      <c r="C126" s="196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  <c r="AL126" s="164"/>
      <c r="AM126" s="164"/>
      <c r="AN126" s="164"/>
      <c r="AO126" s="164"/>
      <c r="AP126" s="196"/>
    </row>
    <row r="127" spans="2:42" s="67" customFormat="1" x14ac:dyDescent="0.2">
      <c r="B127" s="196"/>
      <c r="C127" s="196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  <c r="AL127" s="164"/>
      <c r="AM127" s="164"/>
      <c r="AN127" s="164"/>
      <c r="AO127" s="164"/>
      <c r="AP127" s="196"/>
    </row>
    <row r="128" spans="2:42" s="67" customFormat="1" x14ac:dyDescent="0.2">
      <c r="B128" s="196"/>
      <c r="C128" s="196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  <c r="AL128" s="164"/>
      <c r="AM128" s="164"/>
      <c r="AN128" s="164"/>
      <c r="AO128" s="164"/>
      <c r="AP128" s="196"/>
    </row>
    <row r="129" spans="4:42" s="67" customFormat="1" x14ac:dyDescent="0.2"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AK129" s="164"/>
      <c r="AL129" s="164"/>
      <c r="AM129" s="164"/>
      <c r="AN129" s="164"/>
      <c r="AO129" s="164"/>
      <c r="AP129" s="196"/>
    </row>
    <row r="130" spans="4:42" s="67" customFormat="1" x14ac:dyDescent="0.2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AK130" s="164"/>
      <c r="AL130" s="164"/>
      <c r="AM130" s="164"/>
      <c r="AN130" s="164"/>
      <c r="AO130" s="164"/>
      <c r="AP130" s="196"/>
    </row>
    <row r="131" spans="4:42" s="67" customFormat="1" x14ac:dyDescent="0.2"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AK131" s="164"/>
      <c r="AL131" s="164"/>
      <c r="AM131" s="164"/>
      <c r="AN131" s="164"/>
      <c r="AO131" s="164"/>
      <c r="AP131" s="196"/>
    </row>
    <row r="132" spans="4:42" s="67" customFormat="1" x14ac:dyDescent="0.2"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AK132" s="164"/>
      <c r="AL132" s="164"/>
      <c r="AM132" s="164"/>
      <c r="AN132" s="164"/>
      <c r="AO132" s="164"/>
      <c r="AP132" s="196"/>
    </row>
    <row r="133" spans="4:42" s="67" customFormat="1" x14ac:dyDescent="0.2"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AK133" s="164"/>
      <c r="AL133" s="164"/>
      <c r="AM133" s="164"/>
      <c r="AN133" s="164"/>
      <c r="AO133" s="164"/>
      <c r="AP133" s="196"/>
    </row>
    <row r="134" spans="4:42" s="67" customFormat="1" x14ac:dyDescent="0.2"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AK134" s="164"/>
      <c r="AL134" s="164"/>
      <c r="AM134" s="164"/>
      <c r="AN134" s="164"/>
      <c r="AO134" s="164"/>
      <c r="AP134" s="196"/>
    </row>
    <row r="135" spans="4:42" s="67" customFormat="1" x14ac:dyDescent="0.2"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AK135" s="164"/>
      <c r="AL135" s="164"/>
      <c r="AM135" s="164"/>
      <c r="AN135" s="164"/>
      <c r="AO135" s="164"/>
      <c r="AP135" s="196"/>
    </row>
    <row r="136" spans="4:42" s="67" customFormat="1" x14ac:dyDescent="0.2"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AK136" s="164"/>
      <c r="AL136" s="164"/>
      <c r="AM136" s="164"/>
      <c r="AN136" s="164"/>
      <c r="AO136" s="164"/>
      <c r="AP136" s="196"/>
    </row>
    <row r="137" spans="4:42" s="67" customFormat="1" x14ac:dyDescent="0.2"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AK137" s="164"/>
      <c r="AL137" s="164"/>
      <c r="AM137" s="164"/>
      <c r="AN137" s="164"/>
      <c r="AO137" s="164"/>
      <c r="AP137" s="196"/>
    </row>
    <row r="138" spans="4:42" s="67" customFormat="1" x14ac:dyDescent="0.2"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AK138" s="164"/>
      <c r="AL138" s="164"/>
      <c r="AM138" s="164"/>
      <c r="AN138" s="164"/>
      <c r="AO138" s="164"/>
      <c r="AP138" s="196"/>
    </row>
    <row r="139" spans="4:42" s="67" customFormat="1" x14ac:dyDescent="0.2"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AK139" s="164"/>
      <c r="AL139" s="164"/>
      <c r="AM139" s="164"/>
      <c r="AN139" s="164"/>
      <c r="AO139" s="164"/>
      <c r="AP139" s="196"/>
    </row>
    <row r="140" spans="4:42" s="67" customFormat="1" x14ac:dyDescent="0.2"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AK140" s="164"/>
      <c r="AL140" s="164"/>
      <c r="AM140" s="164"/>
      <c r="AN140" s="164"/>
      <c r="AO140" s="164"/>
      <c r="AP140" s="196"/>
    </row>
    <row r="141" spans="4:42" s="67" customFormat="1" x14ac:dyDescent="0.2"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AK141" s="164"/>
      <c r="AL141" s="164"/>
      <c r="AM141" s="164"/>
      <c r="AN141" s="164"/>
      <c r="AO141" s="164"/>
      <c r="AP141" s="196"/>
    </row>
    <row r="142" spans="4:42" s="67" customFormat="1" x14ac:dyDescent="0.2"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AK142" s="164"/>
      <c r="AL142" s="164"/>
      <c r="AM142" s="164"/>
      <c r="AN142" s="164"/>
      <c r="AO142" s="164"/>
      <c r="AP142" s="196"/>
    </row>
    <row r="143" spans="4:42" s="67" customFormat="1" x14ac:dyDescent="0.2"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AK143" s="164"/>
      <c r="AL143" s="164"/>
      <c r="AM143" s="164"/>
      <c r="AN143" s="164"/>
      <c r="AO143" s="164"/>
      <c r="AP143" s="196"/>
    </row>
    <row r="144" spans="4:42" s="67" customFormat="1" x14ac:dyDescent="0.2"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AK144" s="164"/>
      <c r="AL144" s="164"/>
      <c r="AM144" s="164"/>
      <c r="AN144" s="164"/>
      <c r="AO144" s="164"/>
      <c r="AP144" s="196"/>
    </row>
    <row r="145" spans="4:42" s="67" customFormat="1" x14ac:dyDescent="0.2"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AK145" s="164"/>
      <c r="AL145" s="164"/>
      <c r="AM145" s="164"/>
      <c r="AN145" s="164"/>
      <c r="AO145" s="164"/>
      <c r="AP145" s="196"/>
    </row>
    <row r="146" spans="4:42" s="67" customFormat="1" x14ac:dyDescent="0.2"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AK146" s="164"/>
      <c r="AL146" s="164"/>
      <c r="AM146" s="164"/>
      <c r="AN146" s="164"/>
      <c r="AO146" s="164"/>
      <c r="AP146" s="196"/>
    </row>
    <row r="147" spans="4:42" s="67" customFormat="1" x14ac:dyDescent="0.2"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AK147" s="164"/>
      <c r="AL147" s="164"/>
      <c r="AM147" s="164"/>
      <c r="AN147" s="164"/>
      <c r="AO147" s="164"/>
      <c r="AP147" s="196"/>
    </row>
    <row r="148" spans="4:42" s="67" customFormat="1" x14ac:dyDescent="0.2"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AK148" s="164"/>
      <c r="AL148" s="164"/>
      <c r="AM148" s="164"/>
      <c r="AN148" s="164"/>
      <c r="AO148" s="164"/>
      <c r="AP148" s="196"/>
    </row>
    <row r="149" spans="4:42" s="67" customFormat="1" x14ac:dyDescent="0.2"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AK149" s="164"/>
      <c r="AL149" s="164"/>
      <c r="AM149" s="164"/>
      <c r="AN149" s="164"/>
      <c r="AO149" s="164"/>
      <c r="AP149" s="196"/>
    </row>
    <row r="150" spans="4:42" s="67" customFormat="1" x14ac:dyDescent="0.2"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AK150" s="164"/>
      <c r="AL150" s="164"/>
      <c r="AM150" s="164"/>
      <c r="AN150" s="164"/>
      <c r="AO150" s="164"/>
      <c r="AP150" s="196"/>
    </row>
    <row r="151" spans="4:42" s="67" customFormat="1" x14ac:dyDescent="0.2"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AK151" s="164"/>
      <c r="AL151" s="164"/>
      <c r="AM151" s="164"/>
      <c r="AN151" s="164"/>
      <c r="AO151" s="164"/>
      <c r="AP151" s="196"/>
    </row>
    <row r="152" spans="4:42" s="67" customFormat="1" x14ac:dyDescent="0.2"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AK152" s="164"/>
      <c r="AL152" s="164"/>
      <c r="AM152" s="164"/>
      <c r="AN152" s="164"/>
      <c r="AO152" s="164"/>
      <c r="AP152" s="196"/>
    </row>
    <row r="153" spans="4:42" s="67" customFormat="1" x14ac:dyDescent="0.2"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AK153" s="164"/>
      <c r="AL153" s="164"/>
      <c r="AM153" s="164"/>
      <c r="AN153" s="164"/>
      <c r="AO153" s="164"/>
      <c r="AP153" s="196"/>
    </row>
    <row r="154" spans="4:42" s="67" customFormat="1" x14ac:dyDescent="0.2"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AK154" s="164"/>
      <c r="AL154" s="164"/>
      <c r="AM154" s="164"/>
      <c r="AN154" s="164"/>
      <c r="AO154" s="164"/>
      <c r="AP154" s="196"/>
    </row>
    <row r="155" spans="4:42" s="67" customFormat="1" x14ac:dyDescent="0.2"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AK155" s="164"/>
      <c r="AL155" s="164"/>
      <c r="AM155" s="164"/>
      <c r="AN155" s="164"/>
      <c r="AO155" s="164"/>
      <c r="AP155" s="196"/>
    </row>
    <row r="156" spans="4:42" s="67" customFormat="1" x14ac:dyDescent="0.2"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AK156" s="164"/>
      <c r="AL156" s="164"/>
      <c r="AM156" s="164"/>
      <c r="AN156" s="164"/>
      <c r="AO156" s="164"/>
      <c r="AP156" s="196"/>
    </row>
    <row r="157" spans="4:42" s="67" customFormat="1" x14ac:dyDescent="0.2"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AK157" s="164"/>
      <c r="AL157" s="164"/>
      <c r="AM157" s="164"/>
      <c r="AN157" s="164"/>
      <c r="AO157" s="164"/>
      <c r="AP157" s="196"/>
    </row>
    <row r="158" spans="4:42" s="67" customFormat="1" x14ac:dyDescent="0.2"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AK158" s="164"/>
      <c r="AL158" s="164"/>
      <c r="AM158" s="164"/>
      <c r="AN158" s="164"/>
      <c r="AO158" s="164"/>
      <c r="AP158" s="196"/>
    </row>
    <row r="159" spans="4:42" s="67" customFormat="1" x14ac:dyDescent="0.2"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AK159" s="164"/>
      <c r="AL159" s="164"/>
      <c r="AM159" s="164"/>
      <c r="AN159" s="164"/>
      <c r="AO159" s="164"/>
      <c r="AP159" s="196"/>
    </row>
    <row r="160" spans="4:42" s="67" customFormat="1" x14ac:dyDescent="0.2"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AK160" s="164"/>
      <c r="AL160" s="164"/>
      <c r="AM160" s="164"/>
      <c r="AN160" s="164"/>
      <c r="AO160" s="164"/>
      <c r="AP160" s="196"/>
    </row>
    <row r="161" spans="4:42" s="67" customFormat="1" x14ac:dyDescent="0.2"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AK161" s="164"/>
      <c r="AL161" s="164"/>
      <c r="AM161" s="164"/>
      <c r="AN161" s="164"/>
      <c r="AO161" s="164"/>
      <c r="AP161" s="196"/>
    </row>
    <row r="162" spans="4:42" s="67" customFormat="1" x14ac:dyDescent="0.2"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AK162" s="164"/>
      <c r="AL162" s="164"/>
      <c r="AM162" s="164"/>
      <c r="AN162" s="164"/>
      <c r="AO162" s="164"/>
      <c r="AP162" s="196"/>
    </row>
    <row r="163" spans="4:42" s="67" customFormat="1" x14ac:dyDescent="0.2">
      <c r="AK163" s="164"/>
      <c r="AL163" s="164"/>
      <c r="AM163" s="164"/>
      <c r="AN163" s="164"/>
      <c r="AO163" s="164"/>
      <c r="AP163" s="196"/>
    </row>
    <row r="164" spans="4:42" s="67" customFormat="1" x14ac:dyDescent="0.2">
      <c r="AK164" s="164"/>
      <c r="AL164" s="164"/>
      <c r="AM164" s="164"/>
      <c r="AN164" s="164"/>
      <c r="AO164" s="164"/>
      <c r="AP164" s="196"/>
    </row>
    <row r="165" spans="4:42" s="67" customFormat="1" x14ac:dyDescent="0.2">
      <c r="AK165" s="164"/>
      <c r="AL165" s="164"/>
      <c r="AM165" s="164"/>
      <c r="AN165" s="164"/>
      <c r="AO165" s="164"/>
      <c r="AP165" s="196"/>
    </row>
    <row r="166" spans="4:42" s="67" customFormat="1" x14ac:dyDescent="0.2">
      <c r="AK166" s="164"/>
      <c r="AL166" s="164"/>
      <c r="AM166" s="164"/>
      <c r="AN166" s="164"/>
      <c r="AO166" s="164"/>
      <c r="AP166" s="196"/>
    </row>
    <row r="167" spans="4:42" s="67" customFormat="1" x14ac:dyDescent="0.2">
      <c r="AK167" s="164"/>
      <c r="AL167" s="164"/>
      <c r="AM167" s="164"/>
      <c r="AN167" s="164"/>
      <c r="AO167" s="164"/>
      <c r="AP167" s="196"/>
    </row>
    <row r="168" spans="4:42" s="67" customFormat="1" x14ac:dyDescent="0.2">
      <c r="AK168" s="164"/>
      <c r="AL168" s="164"/>
      <c r="AM168" s="164"/>
      <c r="AN168" s="164"/>
      <c r="AO168" s="164"/>
      <c r="AP168" s="196"/>
    </row>
    <row r="169" spans="4:42" s="67" customFormat="1" x14ac:dyDescent="0.2">
      <c r="AK169" s="164"/>
      <c r="AL169" s="164"/>
      <c r="AM169" s="164"/>
      <c r="AN169" s="164"/>
      <c r="AO169" s="164"/>
      <c r="AP169" s="196"/>
    </row>
    <row r="170" spans="4:42" s="67" customFormat="1" x14ac:dyDescent="0.2">
      <c r="AK170" s="164"/>
      <c r="AL170" s="164"/>
      <c r="AM170" s="164"/>
      <c r="AN170" s="164"/>
      <c r="AO170" s="164"/>
      <c r="AP170" s="196"/>
    </row>
    <row r="171" spans="4:42" s="67" customFormat="1" x14ac:dyDescent="0.2">
      <c r="AK171" s="164"/>
      <c r="AL171" s="164"/>
      <c r="AM171" s="164"/>
      <c r="AN171" s="164"/>
      <c r="AO171" s="164"/>
      <c r="AP171" s="196"/>
    </row>
    <row r="172" spans="4:42" s="67" customFormat="1" x14ac:dyDescent="0.2">
      <c r="AK172" s="164"/>
      <c r="AL172" s="164"/>
      <c r="AM172" s="164"/>
      <c r="AN172" s="164"/>
      <c r="AO172" s="164"/>
      <c r="AP172" s="196"/>
    </row>
    <row r="173" spans="4:42" s="67" customFormat="1" x14ac:dyDescent="0.2">
      <c r="AK173" s="164"/>
      <c r="AL173" s="164"/>
      <c r="AM173" s="164"/>
      <c r="AN173" s="164"/>
      <c r="AO173" s="164"/>
      <c r="AP173" s="196"/>
    </row>
    <row r="174" spans="4:42" s="67" customFormat="1" x14ac:dyDescent="0.2">
      <c r="AK174" s="164"/>
      <c r="AL174" s="164"/>
      <c r="AM174" s="164"/>
      <c r="AN174" s="164"/>
      <c r="AO174" s="164"/>
      <c r="AP174" s="196"/>
    </row>
    <row r="175" spans="4:42" s="67" customFormat="1" x14ac:dyDescent="0.2">
      <c r="AK175" s="164"/>
      <c r="AL175" s="164"/>
      <c r="AM175" s="164"/>
      <c r="AN175" s="164"/>
      <c r="AO175" s="164"/>
      <c r="AP175" s="196"/>
    </row>
    <row r="176" spans="4:42" s="67" customFormat="1" x14ac:dyDescent="0.2">
      <c r="AK176" s="164"/>
      <c r="AL176" s="164"/>
      <c r="AM176" s="164"/>
      <c r="AN176" s="164"/>
      <c r="AO176" s="164"/>
      <c r="AP176" s="196"/>
    </row>
    <row r="177" spans="37:42" s="67" customFormat="1" x14ac:dyDescent="0.2">
      <c r="AK177" s="164"/>
      <c r="AL177" s="164"/>
      <c r="AM177" s="164"/>
      <c r="AN177" s="164"/>
      <c r="AO177" s="164"/>
      <c r="AP177" s="196"/>
    </row>
    <row r="178" spans="37:42" s="67" customFormat="1" x14ac:dyDescent="0.2">
      <c r="AK178" s="164"/>
      <c r="AL178" s="164"/>
      <c r="AM178" s="164"/>
      <c r="AN178" s="164"/>
      <c r="AO178" s="164"/>
      <c r="AP178" s="196"/>
    </row>
    <row r="179" spans="37:42" s="67" customFormat="1" x14ac:dyDescent="0.2">
      <c r="AK179" s="164"/>
      <c r="AL179" s="164"/>
      <c r="AM179" s="164"/>
      <c r="AN179" s="164"/>
      <c r="AO179" s="164"/>
      <c r="AP179" s="196"/>
    </row>
    <row r="180" spans="37:42" s="67" customFormat="1" x14ac:dyDescent="0.2">
      <c r="AK180" s="164"/>
      <c r="AL180" s="164"/>
      <c r="AM180" s="164"/>
      <c r="AN180" s="164"/>
      <c r="AO180" s="164"/>
      <c r="AP180" s="196"/>
    </row>
    <row r="181" spans="37:42" s="67" customFormat="1" x14ac:dyDescent="0.2">
      <c r="AK181" s="164"/>
      <c r="AL181" s="164"/>
      <c r="AM181" s="164"/>
      <c r="AN181" s="164"/>
      <c r="AO181" s="164"/>
      <c r="AP181" s="196"/>
    </row>
    <row r="182" spans="37:42" s="67" customFormat="1" x14ac:dyDescent="0.2">
      <c r="AK182" s="164"/>
      <c r="AL182" s="164"/>
      <c r="AM182" s="164"/>
      <c r="AN182" s="164"/>
      <c r="AO182" s="164"/>
      <c r="AP182" s="196"/>
    </row>
    <row r="183" spans="37:42" s="67" customFormat="1" x14ac:dyDescent="0.2">
      <c r="AK183" s="164"/>
      <c r="AL183" s="164"/>
      <c r="AM183" s="164"/>
      <c r="AN183" s="164"/>
      <c r="AO183" s="164"/>
      <c r="AP183" s="196"/>
    </row>
    <row r="184" spans="37:42" s="67" customFormat="1" x14ac:dyDescent="0.2">
      <c r="AK184" s="164"/>
      <c r="AL184" s="164"/>
      <c r="AM184" s="164"/>
      <c r="AN184" s="164"/>
      <c r="AO184" s="164"/>
      <c r="AP184" s="196"/>
    </row>
    <row r="185" spans="37:42" s="67" customFormat="1" x14ac:dyDescent="0.2">
      <c r="AK185" s="164"/>
      <c r="AL185" s="164"/>
      <c r="AM185" s="164"/>
      <c r="AN185" s="164"/>
      <c r="AO185" s="164"/>
      <c r="AP185" s="196"/>
    </row>
    <row r="186" spans="37:42" s="67" customFormat="1" x14ac:dyDescent="0.2">
      <c r="AK186" s="164"/>
      <c r="AL186" s="164"/>
      <c r="AM186" s="164"/>
      <c r="AN186" s="164"/>
      <c r="AO186" s="164"/>
      <c r="AP186" s="196"/>
    </row>
    <row r="187" spans="37:42" s="67" customFormat="1" x14ac:dyDescent="0.2">
      <c r="AK187" s="164"/>
      <c r="AL187" s="164"/>
      <c r="AM187" s="164"/>
      <c r="AN187" s="164"/>
      <c r="AO187" s="164"/>
      <c r="AP187" s="196"/>
    </row>
    <row r="188" spans="37:42" s="67" customFormat="1" x14ac:dyDescent="0.2">
      <c r="AK188" s="164"/>
      <c r="AL188" s="164"/>
      <c r="AM188" s="164"/>
      <c r="AN188" s="164"/>
      <c r="AO188" s="164"/>
      <c r="AP188" s="196"/>
    </row>
    <row r="189" spans="37:42" s="67" customFormat="1" x14ac:dyDescent="0.2">
      <c r="AK189" s="164"/>
      <c r="AL189" s="164"/>
      <c r="AM189" s="164"/>
      <c r="AN189" s="164"/>
      <c r="AO189" s="164"/>
      <c r="AP189" s="196"/>
    </row>
    <row r="190" spans="37:42" s="67" customFormat="1" x14ac:dyDescent="0.2">
      <c r="AK190" s="164"/>
      <c r="AL190" s="164"/>
      <c r="AM190" s="164"/>
      <c r="AN190" s="164"/>
      <c r="AO190" s="164"/>
      <c r="AP190" s="196"/>
    </row>
    <row r="191" spans="37:42" s="67" customFormat="1" x14ac:dyDescent="0.2">
      <c r="AK191" s="164"/>
      <c r="AL191" s="164"/>
      <c r="AM191" s="164"/>
      <c r="AN191" s="164"/>
      <c r="AO191" s="164"/>
      <c r="AP191" s="196"/>
    </row>
    <row r="192" spans="37:42" s="67" customFormat="1" x14ac:dyDescent="0.2">
      <c r="AK192" s="164"/>
      <c r="AL192" s="164"/>
      <c r="AM192" s="164"/>
      <c r="AN192" s="164"/>
      <c r="AO192" s="164"/>
      <c r="AP192" s="196"/>
    </row>
    <row r="193" spans="37:42" s="67" customFormat="1" x14ac:dyDescent="0.2">
      <c r="AK193" s="164"/>
      <c r="AL193" s="164"/>
      <c r="AM193" s="164"/>
      <c r="AN193" s="164"/>
      <c r="AO193" s="164"/>
      <c r="AP193" s="196"/>
    </row>
    <row r="194" spans="37:42" s="67" customFormat="1" x14ac:dyDescent="0.2">
      <c r="AK194" s="164"/>
      <c r="AL194" s="164"/>
      <c r="AM194" s="164"/>
      <c r="AN194" s="164"/>
      <c r="AO194" s="164"/>
      <c r="AP194" s="196"/>
    </row>
    <row r="195" spans="37:42" s="67" customFormat="1" x14ac:dyDescent="0.2">
      <c r="AK195" s="164"/>
      <c r="AL195" s="164"/>
      <c r="AM195" s="164"/>
      <c r="AN195" s="164"/>
      <c r="AO195" s="164"/>
      <c r="AP195" s="196"/>
    </row>
    <row r="196" spans="37:42" s="67" customFormat="1" x14ac:dyDescent="0.2">
      <c r="AK196" s="164"/>
      <c r="AL196" s="164"/>
      <c r="AM196" s="164"/>
      <c r="AN196" s="164"/>
      <c r="AO196" s="164"/>
      <c r="AP196" s="196"/>
    </row>
    <row r="197" spans="37:42" s="67" customFormat="1" x14ac:dyDescent="0.2">
      <c r="AK197" s="164"/>
      <c r="AL197" s="164"/>
      <c r="AM197" s="164"/>
      <c r="AN197" s="164"/>
      <c r="AO197" s="164"/>
      <c r="AP197" s="196"/>
    </row>
    <row r="198" spans="37:42" s="67" customFormat="1" x14ac:dyDescent="0.2">
      <c r="AK198" s="164"/>
      <c r="AL198" s="164"/>
      <c r="AM198" s="164"/>
      <c r="AN198" s="164"/>
      <c r="AO198" s="164"/>
      <c r="AP198" s="196"/>
    </row>
    <row r="199" spans="37:42" s="67" customFormat="1" x14ac:dyDescent="0.2">
      <c r="AK199" s="164"/>
      <c r="AL199" s="164"/>
      <c r="AM199" s="164"/>
      <c r="AN199" s="164"/>
      <c r="AO199" s="164"/>
      <c r="AP199" s="196"/>
    </row>
    <row r="200" spans="37:42" s="67" customFormat="1" x14ac:dyDescent="0.2">
      <c r="AK200" s="164"/>
      <c r="AL200" s="164"/>
      <c r="AM200" s="164"/>
      <c r="AN200" s="164"/>
      <c r="AO200" s="164"/>
      <c r="AP200" s="196"/>
    </row>
    <row r="201" spans="37:42" s="67" customFormat="1" x14ac:dyDescent="0.2">
      <c r="AK201" s="164"/>
      <c r="AL201" s="164"/>
      <c r="AM201" s="164"/>
      <c r="AN201" s="164"/>
      <c r="AO201" s="164"/>
      <c r="AP201" s="196"/>
    </row>
    <row r="202" spans="37:42" s="67" customFormat="1" x14ac:dyDescent="0.2">
      <c r="AK202" s="164"/>
      <c r="AL202" s="164"/>
      <c r="AM202" s="164"/>
      <c r="AN202" s="164"/>
      <c r="AO202" s="164"/>
      <c r="AP202" s="196"/>
    </row>
    <row r="203" spans="37:42" s="67" customFormat="1" x14ac:dyDescent="0.2">
      <c r="AK203" s="164"/>
      <c r="AL203" s="164"/>
      <c r="AM203" s="164"/>
      <c r="AN203" s="164"/>
      <c r="AO203" s="164"/>
      <c r="AP203" s="196"/>
    </row>
    <row r="204" spans="37:42" s="67" customFormat="1" x14ac:dyDescent="0.2">
      <c r="AK204" s="164"/>
      <c r="AL204" s="164"/>
      <c r="AM204" s="164"/>
      <c r="AN204" s="164"/>
      <c r="AO204" s="164"/>
      <c r="AP204" s="196"/>
    </row>
    <row r="205" spans="37:42" s="67" customFormat="1" x14ac:dyDescent="0.2">
      <c r="AK205" s="164"/>
      <c r="AL205" s="164"/>
      <c r="AM205" s="164"/>
      <c r="AN205" s="164"/>
      <c r="AO205" s="164"/>
      <c r="AP205" s="196"/>
    </row>
    <row r="206" spans="37:42" s="67" customFormat="1" x14ac:dyDescent="0.2">
      <c r="AK206" s="164"/>
      <c r="AL206" s="164"/>
      <c r="AM206" s="164"/>
      <c r="AN206" s="164"/>
      <c r="AO206" s="164"/>
      <c r="AP206" s="196"/>
    </row>
    <row r="207" spans="37:42" s="67" customFormat="1" x14ac:dyDescent="0.2">
      <c r="AK207" s="164"/>
      <c r="AL207" s="164"/>
      <c r="AM207" s="164"/>
      <c r="AN207" s="164"/>
      <c r="AO207" s="164"/>
      <c r="AP207" s="196"/>
    </row>
    <row r="208" spans="37:42" s="67" customFormat="1" x14ac:dyDescent="0.2">
      <c r="AK208" s="164"/>
      <c r="AL208" s="164"/>
      <c r="AM208" s="164"/>
      <c r="AN208" s="164"/>
      <c r="AO208" s="164"/>
      <c r="AP208" s="196"/>
    </row>
    <row r="209" spans="37:42" s="67" customFormat="1" x14ac:dyDescent="0.2">
      <c r="AK209" s="164"/>
      <c r="AL209" s="164"/>
      <c r="AM209" s="164"/>
      <c r="AN209" s="164"/>
      <c r="AO209" s="164"/>
      <c r="AP209" s="196"/>
    </row>
    <row r="210" spans="37:42" s="67" customFormat="1" x14ac:dyDescent="0.2">
      <c r="AK210" s="164"/>
      <c r="AL210" s="164"/>
      <c r="AM210" s="164"/>
      <c r="AN210" s="164"/>
      <c r="AO210" s="164"/>
      <c r="AP210" s="196"/>
    </row>
    <row r="211" spans="37:42" s="67" customFormat="1" x14ac:dyDescent="0.2">
      <c r="AK211" s="164"/>
      <c r="AL211" s="164"/>
      <c r="AM211" s="164"/>
      <c r="AN211" s="164"/>
      <c r="AO211" s="164"/>
      <c r="AP211" s="196"/>
    </row>
    <row r="212" spans="37:42" s="67" customFormat="1" x14ac:dyDescent="0.2">
      <c r="AK212" s="164"/>
      <c r="AL212" s="164"/>
      <c r="AM212" s="164"/>
      <c r="AN212" s="164"/>
      <c r="AO212" s="164"/>
      <c r="AP212" s="196"/>
    </row>
    <row r="213" spans="37:42" s="67" customFormat="1" x14ac:dyDescent="0.2">
      <c r="AK213" s="164"/>
      <c r="AL213" s="164"/>
      <c r="AM213" s="164"/>
      <c r="AN213" s="164"/>
      <c r="AO213" s="164"/>
      <c r="AP213" s="196"/>
    </row>
    <row r="214" spans="37:42" s="67" customFormat="1" x14ac:dyDescent="0.2">
      <c r="AK214" s="164"/>
      <c r="AL214" s="164"/>
      <c r="AM214" s="164"/>
      <c r="AN214" s="164"/>
      <c r="AO214" s="164"/>
      <c r="AP214" s="196"/>
    </row>
    <row r="215" spans="37:42" s="67" customFormat="1" x14ac:dyDescent="0.2">
      <c r="AK215" s="164"/>
      <c r="AL215" s="164"/>
      <c r="AM215" s="164"/>
      <c r="AN215" s="164"/>
      <c r="AO215" s="164"/>
      <c r="AP215" s="196"/>
    </row>
    <row r="216" spans="37:42" s="67" customFormat="1" x14ac:dyDescent="0.2">
      <c r="AK216" s="164"/>
      <c r="AL216" s="164"/>
      <c r="AM216" s="164"/>
      <c r="AN216" s="164"/>
      <c r="AO216" s="164"/>
      <c r="AP216" s="196"/>
    </row>
    <row r="217" spans="37:42" s="67" customFormat="1" x14ac:dyDescent="0.2">
      <c r="AK217" s="164"/>
      <c r="AL217" s="164"/>
      <c r="AM217" s="164"/>
      <c r="AN217" s="164"/>
      <c r="AO217" s="164"/>
      <c r="AP217" s="196"/>
    </row>
    <row r="218" spans="37:42" s="67" customFormat="1" x14ac:dyDescent="0.2">
      <c r="AK218" s="164"/>
      <c r="AL218" s="164"/>
      <c r="AM218" s="164"/>
      <c r="AN218" s="164"/>
      <c r="AO218" s="164"/>
      <c r="AP218" s="196"/>
    </row>
    <row r="219" spans="37:42" s="67" customFormat="1" x14ac:dyDescent="0.2">
      <c r="AK219" s="164"/>
      <c r="AL219" s="164"/>
      <c r="AM219" s="164"/>
      <c r="AN219" s="164"/>
      <c r="AO219" s="164"/>
      <c r="AP219" s="196"/>
    </row>
    <row r="220" spans="37:42" s="67" customFormat="1" x14ac:dyDescent="0.2">
      <c r="AK220" s="164"/>
      <c r="AL220" s="164"/>
      <c r="AM220" s="164"/>
      <c r="AN220" s="164"/>
      <c r="AO220" s="164"/>
      <c r="AP220" s="196"/>
    </row>
    <row r="221" spans="37:42" s="67" customFormat="1" x14ac:dyDescent="0.2">
      <c r="AK221" s="164"/>
      <c r="AL221" s="164"/>
      <c r="AM221" s="164"/>
      <c r="AN221" s="164"/>
      <c r="AO221" s="164"/>
      <c r="AP221" s="196"/>
    </row>
    <row r="222" spans="37:42" s="67" customFormat="1" x14ac:dyDescent="0.2">
      <c r="AK222" s="164"/>
      <c r="AL222" s="164"/>
      <c r="AM222" s="164"/>
      <c r="AN222" s="164"/>
      <c r="AO222" s="164"/>
      <c r="AP222" s="196"/>
    </row>
    <row r="223" spans="37:42" s="67" customFormat="1" x14ac:dyDescent="0.2">
      <c r="AK223" s="164"/>
      <c r="AL223" s="164"/>
      <c r="AM223" s="164"/>
      <c r="AN223" s="164"/>
      <c r="AO223" s="164"/>
      <c r="AP223" s="196"/>
    </row>
    <row r="224" spans="37:42" s="67" customFormat="1" x14ac:dyDescent="0.2">
      <c r="AK224" s="164"/>
      <c r="AL224" s="164"/>
      <c r="AM224" s="164"/>
      <c r="AN224" s="164"/>
      <c r="AO224" s="164"/>
      <c r="AP224" s="196"/>
    </row>
    <row r="225" spans="37:42" s="67" customFormat="1" x14ac:dyDescent="0.2">
      <c r="AK225" s="164"/>
      <c r="AL225" s="164"/>
      <c r="AM225" s="164"/>
      <c r="AN225" s="164"/>
      <c r="AO225" s="164"/>
      <c r="AP225" s="196"/>
    </row>
    <row r="226" spans="37:42" s="67" customFormat="1" x14ac:dyDescent="0.2">
      <c r="AK226" s="164"/>
      <c r="AL226" s="164"/>
      <c r="AM226" s="164"/>
      <c r="AN226" s="164"/>
      <c r="AO226" s="164"/>
      <c r="AP226" s="196"/>
    </row>
    <row r="227" spans="37:42" s="67" customFormat="1" x14ac:dyDescent="0.2">
      <c r="AK227" s="164"/>
      <c r="AL227" s="164"/>
      <c r="AM227" s="164"/>
      <c r="AN227" s="164"/>
      <c r="AO227" s="164"/>
      <c r="AP227" s="196"/>
    </row>
    <row r="228" spans="37:42" s="67" customFormat="1" x14ac:dyDescent="0.2">
      <c r="AK228" s="164"/>
      <c r="AL228" s="164"/>
      <c r="AM228" s="164"/>
      <c r="AN228" s="164"/>
      <c r="AO228" s="164"/>
      <c r="AP228" s="196"/>
    </row>
    <row r="229" spans="37:42" s="67" customFormat="1" x14ac:dyDescent="0.2">
      <c r="AK229" s="164"/>
      <c r="AL229" s="164"/>
      <c r="AM229" s="164"/>
      <c r="AN229" s="164"/>
      <c r="AO229" s="164"/>
      <c r="AP229" s="196"/>
    </row>
    <row r="230" spans="37:42" s="67" customFormat="1" x14ac:dyDescent="0.2">
      <c r="AK230" s="164"/>
      <c r="AL230" s="164"/>
      <c r="AM230" s="164"/>
      <c r="AN230" s="164"/>
      <c r="AO230" s="164"/>
      <c r="AP230" s="196"/>
    </row>
    <row r="231" spans="37:42" s="67" customFormat="1" x14ac:dyDescent="0.2">
      <c r="AK231" s="164"/>
      <c r="AL231" s="164"/>
      <c r="AM231" s="164"/>
      <c r="AN231" s="164"/>
      <c r="AO231" s="164"/>
      <c r="AP231" s="196"/>
    </row>
    <row r="232" spans="37:42" s="67" customFormat="1" x14ac:dyDescent="0.2">
      <c r="AK232" s="164"/>
      <c r="AL232" s="164"/>
      <c r="AM232" s="164"/>
      <c r="AN232" s="164"/>
      <c r="AO232" s="164"/>
      <c r="AP232" s="196"/>
    </row>
    <row r="233" spans="37:42" s="67" customFormat="1" x14ac:dyDescent="0.2">
      <c r="AK233" s="164"/>
      <c r="AL233" s="164"/>
      <c r="AM233" s="164"/>
      <c r="AN233" s="164"/>
      <c r="AO233" s="164"/>
      <c r="AP233" s="196"/>
    </row>
    <row r="234" spans="37:42" s="67" customFormat="1" x14ac:dyDescent="0.2">
      <c r="AK234" s="164"/>
      <c r="AL234" s="164"/>
      <c r="AM234" s="164"/>
      <c r="AN234" s="164"/>
      <c r="AO234" s="164"/>
      <c r="AP234" s="196"/>
    </row>
    <row r="235" spans="37:42" s="67" customFormat="1" x14ac:dyDescent="0.2">
      <c r="AK235" s="164"/>
      <c r="AL235" s="164"/>
      <c r="AM235" s="164"/>
      <c r="AN235" s="164"/>
      <c r="AO235" s="164"/>
      <c r="AP235" s="196"/>
    </row>
    <row r="236" spans="37:42" s="67" customFormat="1" x14ac:dyDescent="0.2">
      <c r="AK236" s="164"/>
      <c r="AL236" s="164"/>
      <c r="AM236" s="164"/>
      <c r="AN236" s="164"/>
      <c r="AO236" s="164"/>
      <c r="AP236" s="196"/>
    </row>
    <row r="237" spans="37:42" s="67" customFormat="1" x14ac:dyDescent="0.2">
      <c r="AK237" s="164"/>
      <c r="AL237" s="164"/>
      <c r="AM237" s="164"/>
      <c r="AN237" s="164"/>
      <c r="AO237" s="164"/>
      <c r="AP237" s="196"/>
    </row>
    <row r="238" spans="37:42" s="67" customFormat="1" x14ac:dyDescent="0.2">
      <c r="AK238" s="164"/>
      <c r="AL238" s="164"/>
      <c r="AM238" s="164"/>
      <c r="AN238" s="164"/>
      <c r="AO238" s="164"/>
      <c r="AP238" s="196"/>
    </row>
    <row r="239" spans="37:42" s="67" customFormat="1" x14ac:dyDescent="0.2">
      <c r="AK239" s="164"/>
      <c r="AL239" s="164"/>
      <c r="AM239" s="164"/>
      <c r="AN239" s="164"/>
      <c r="AO239" s="164"/>
      <c r="AP239" s="196"/>
    </row>
    <row r="240" spans="37:42" s="67" customFormat="1" x14ac:dyDescent="0.2">
      <c r="AK240" s="164"/>
      <c r="AL240" s="164"/>
      <c r="AM240" s="164"/>
      <c r="AN240" s="164"/>
      <c r="AO240" s="164"/>
      <c r="AP240" s="196"/>
    </row>
    <row r="241" spans="37:42" s="67" customFormat="1" x14ac:dyDescent="0.2">
      <c r="AK241" s="164"/>
      <c r="AL241" s="164"/>
      <c r="AM241" s="164"/>
      <c r="AN241" s="164"/>
      <c r="AO241" s="164"/>
      <c r="AP241" s="196"/>
    </row>
    <row r="242" spans="37:42" s="67" customFormat="1" x14ac:dyDescent="0.2">
      <c r="AK242" s="164"/>
      <c r="AL242" s="164"/>
      <c r="AM242" s="164"/>
      <c r="AN242" s="164"/>
      <c r="AO242" s="164"/>
      <c r="AP242" s="196"/>
    </row>
    <row r="243" spans="37:42" s="67" customFormat="1" x14ac:dyDescent="0.2">
      <c r="AK243" s="164"/>
      <c r="AL243" s="164"/>
      <c r="AM243" s="164"/>
      <c r="AN243" s="164"/>
      <c r="AO243" s="164"/>
      <c r="AP243" s="196"/>
    </row>
    <row r="244" spans="37:42" s="67" customFormat="1" x14ac:dyDescent="0.2">
      <c r="AK244" s="164"/>
      <c r="AL244" s="164"/>
      <c r="AM244" s="164"/>
      <c r="AN244" s="164"/>
      <c r="AO244" s="164"/>
      <c r="AP244" s="196"/>
    </row>
    <row r="245" spans="37:42" s="67" customFormat="1" x14ac:dyDescent="0.2">
      <c r="AK245" s="164"/>
      <c r="AL245" s="164"/>
      <c r="AM245" s="164"/>
      <c r="AN245" s="164"/>
      <c r="AO245" s="164"/>
      <c r="AP245" s="196"/>
    </row>
    <row r="246" spans="37:42" s="67" customFormat="1" x14ac:dyDescent="0.2">
      <c r="AK246" s="164"/>
      <c r="AL246" s="164"/>
      <c r="AM246" s="164"/>
      <c r="AN246" s="164"/>
      <c r="AO246" s="164"/>
      <c r="AP246" s="196"/>
    </row>
    <row r="247" spans="37:42" s="67" customFormat="1" x14ac:dyDescent="0.2">
      <c r="AK247" s="164"/>
      <c r="AL247" s="164"/>
      <c r="AM247" s="164"/>
      <c r="AN247" s="164"/>
      <c r="AO247" s="164"/>
      <c r="AP247" s="196"/>
    </row>
    <row r="248" spans="37:42" s="67" customFormat="1" x14ac:dyDescent="0.2">
      <c r="AK248" s="164"/>
      <c r="AL248" s="164"/>
      <c r="AM248" s="164"/>
      <c r="AN248" s="164"/>
      <c r="AO248" s="164"/>
      <c r="AP248" s="196"/>
    </row>
    <row r="249" spans="37:42" s="67" customFormat="1" x14ac:dyDescent="0.2">
      <c r="AK249" s="164"/>
      <c r="AL249" s="164"/>
      <c r="AM249" s="164"/>
      <c r="AN249" s="164"/>
      <c r="AO249" s="164"/>
      <c r="AP249" s="196"/>
    </row>
    <row r="250" spans="37:42" s="67" customFormat="1" x14ac:dyDescent="0.2">
      <c r="AK250" s="164"/>
      <c r="AL250" s="164"/>
      <c r="AM250" s="164"/>
      <c r="AN250" s="164"/>
      <c r="AO250" s="164"/>
      <c r="AP250" s="196"/>
    </row>
    <row r="251" spans="37:42" s="67" customFormat="1" x14ac:dyDescent="0.2">
      <c r="AK251" s="164"/>
      <c r="AL251" s="164"/>
      <c r="AM251" s="164"/>
      <c r="AN251" s="164"/>
      <c r="AO251" s="164"/>
      <c r="AP251" s="196"/>
    </row>
    <row r="252" spans="37:42" s="67" customFormat="1" x14ac:dyDescent="0.2">
      <c r="AK252" s="164"/>
      <c r="AL252" s="164"/>
      <c r="AM252" s="164"/>
      <c r="AN252" s="164"/>
      <c r="AO252" s="164"/>
      <c r="AP252" s="196"/>
    </row>
    <row r="253" spans="37:42" s="67" customFormat="1" x14ac:dyDescent="0.2">
      <c r="AK253" s="164"/>
      <c r="AL253" s="164"/>
      <c r="AM253" s="164"/>
      <c r="AN253" s="164"/>
      <c r="AO253" s="164"/>
      <c r="AP253" s="196"/>
    </row>
    <row r="254" spans="37:42" s="67" customFormat="1" x14ac:dyDescent="0.2">
      <c r="AK254" s="164"/>
      <c r="AL254" s="164"/>
      <c r="AM254" s="164"/>
      <c r="AN254" s="164"/>
      <c r="AO254" s="164"/>
      <c r="AP254" s="196"/>
    </row>
    <row r="255" spans="37:42" s="67" customFormat="1" x14ac:dyDescent="0.2">
      <c r="AK255" s="164"/>
      <c r="AL255" s="164"/>
      <c r="AM255" s="164"/>
      <c r="AN255" s="164"/>
      <c r="AO255" s="164"/>
      <c r="AP255" s="196"/>
    </row>
    <row r="256" spans="37:42" s="67" customFormat="1" x14ac:dyDescent="0.2">
      <c r="AK256" s="164"/>
      <c r="AL256" s="164"/>
      <c r="AM256" s="164"/>
      <c r="AN256" s="164"/>
      <c r="AO256" s="164"/>
      <c r="AP256" s="196"/>
    </row>
    <row r="257" spans="37:42" s="67" customFormat="1" x14ac:dyDescent="0.2">
      <c r="AK257" s="164"/>
      <c r="AL257" s="164"/>
      <c r="AM257" s="164"/>
      <c r="AN257" s="164"/>
      <c r="AO257" s="164"/>
      <c r="AP257" s="196"/>
    </row>
    <row r="258" spans="37:42" s="67" customFormat="1" x14ac:dyDescent="0.2">
      <c r="AK258" s="164"/>
      <c r="AL258" s="164"/>
      <c r="AM258" s="164"/>
      <c r="AN258" s="164"/>
      <c r="AO258" s="164"/>
      <c r="AP258" s="196"/>
    </row>
    <row r="259" spans="37:42" s="67" customFormat="1" x14ac:dyDescent="0.2">
      <c r="AK259" s="164"/>
      <c r="AL259" s="164"/>
      <c r="AM259" s="164"/>
      <c r="AN259" s="164"/>
      <c r="AO259" s="164"/>
      <c r="AP259" s="196"/>
    </row>
    <row r="260" spans="37:42" s="67" customFormat="1" x14ac:dyDescent="0.2">
      <c r="AK260" s="164"/>
      <c r="AL260" s="164"/>
      <c r="AM260" s="164"/>
      <c r="AN260" s="164"/>
      <c r="AO260" s="164"/>
      <c r="AP260" s="196"/>
    </row>
    <row r="261" spans="37:42" s="67" customFormat="1" x14ac:dyDescent="0.2">
      <c r="AK261" s="164"/>
      <c r="AL261" s="164"/>
      <c r="AM261" s="164"/>
      <c r="AN261" s="164"/>
      <c r="AO261" s="164"/>
      <c r="AP261" s="196"/>
    </row>
    <row r="262" spans="37:42" s="67" customFormat="1" x14ac:dyDescent="0.2">
      <c r="AK262" s="164"/>
      <c r="AL262" s="164"/>
      <c r="AM262" s="164"/>
      <c r="AN262" s="164"/>
      <c r="AO262" s="164"/>
      <c r="AP262" s="196"/>
    </row>
    <row r="263" spans="37:42" s="67" customFormat="1" x14ac:dyDescent="0.2">
      <c r="AK263" s="164"/>
      <c r="AL263" s="164"/>
      <c r="AM263" s="164"/>
      <c r="AN263" s="164"/>
      <c r="AO263" s="164"/>
      <c r="AP263" s="196"/>
    </row>
    <row r="264" spans="37:42" s="67" customFormat="1" x14ac:dyDescent="0.2">
      <c r="AK264" s="164"/>
      <c r="AL264" s="164"/>
      <c r="AM264" s="164"/>
      <c r="AN264" s="164"/>
      <c r="AO264" s="164"/>
      <c r="AP264" s="196"/>
    </row>
    <row r="265" spans="37:42" s="67" customFormat="1" x14ac:dyDescent="0.2">
      <c r="AK265" s="164"/>
      <c r="AL265" s="164"/>
      <c r="AM265" s="164"/>
      <c r="AN265" s="164"/>
      <c r="AO265" s="164"/>
      <c r="AP265" s="196"/>
    </row>
    <row r="266" spans="37:42" s="67" customFormat="1" x14ac:dyDescent="0.2">
      <c r="AK266" s="164"/>
      <c r="AL266" s="164"/>
      <c r="AM266" s="164"/>
      <c r="AN266" s="164"/>
      <c r="AO266" s="164"/>
      <c r="AP266" s="196"/>
    </row>
    <row r="267" spans="37:42" s="67" customFormat="1" x14ac:dyDescent="0.2">
      <c r="AK267" s="164"/>
      <c r="AL267" s="164"/>
      <c r="AM267" s="164"/>
      <c r="AN267" s="164"/>
      <c r="AO267" s="164"/>
      <c r="AP267" s="196"/>
    </row>
    <row r="268" spans="37:42" s="67" customFormat="1" x14ac:dyDescent="0.2">
      <c r="AK268" s="164"/>
      <c r="AL268" s="164"/>
      <c r="AM268" s="164"/>
      <c r="AN268" s="164"/>
      <c r="AO268" s="164"/>
      <c r="AP268" s="196"/>
    </row>
    <row r="269" spans="37:42" s="67" customFormat="1" x14ac:dyDescent="0.2">
      <c r="AK269" s="164"/>
      <c r="AL269" s="164"/>
      <c r="AM269" s="164"/>
      <c r="AN269" s="164"/>
      <c r="AO269" s="164"/>
      <c r="AP269" s="196"/>
    </row>
    <row r="270" spans="37:42" s="67" customFormat="1" x14ac:dyDescent="0.2">
      <c r="AK270" s="164"/>
      <c r="AL270" s="164"/>
      <c r="AM270" s="164"/>
      <c r="AN270" s="164"/>
      <c r="AO270" s="164"/>
      <c r="AP270" s="196"/>
    </row>
    <row r="271" spans="37:42" s="67" customFormat="1" x14ac:dyDescent="0.2">
      <c r="AK271" s="164"/>
      <c r="AL271" s="164"/>
      <c r="AM271" s="164"/>
      <c r="AN271" s="164"/>
      <c r="AO271" s="164"/>
      <c r="AP271" s="196"/>
    </row>
    <row r="272" spans="37:42" s="67" customFormat="1" x14ac:dyDescent="0.2">
      <c r="AK272" s="164"/>
      <c r="AL272" s="164"/>
      <c r="AM272" s="164"/>
      <c r="AN272" s="164"/>
      <c r="AO272" s="164"/>
      <c r="AP272" s="196"/>
    </row>
    <row r="273" spans="37:42" s="67" customFormat="1" x14ac:dyDescent="0.2">
      <c r="AK273" s="164"/>
      <c r="AL273" s="164"/>
      <c r="AM273" s="164"/>
      <c r="AN273" s="164"/>
      <c r="AO273" s="164"/>
      <c r="AP273" s="196"/>
    </row>
    <row r="274" spans="37:42" s="67" customFormat="1" x14ac:dyDescent="0.2">
      <c r="AK274" s="164"/>
      <c r="AL274" s="164"/>
      <c r="AM274" s="164"/>
      <c r="AN274" s="164"/>
      <c r="AO274" s="164"/>
      <c r="AP274" s="196"/>
    </row>
    <row r="275" spans="37:42" s="67" customFormat="1" x14ac:dyDescent="0.2">
      <c r="AK275" s="164"/>
      <c r="AL275" s="164"/>
      <c r="AM275" s="164"/>
      <c r="AN275" s="164"/>
      <c r="AO275" s="164"/>
      <c r="AP275" s="196"/>
    </row>
    <row r="276" spans="37:42" s="67" customFormat="1" x14ac:dyDescent="0.2">
      <c r="AK276" s="164"/>
      <c r="AL276" s="164"/>
      <c r="AM276" s="164"/>
      <c r="AN276" s="164"/>
      <c r="AO276" s="164"/>
      <c r="AP276" s="196"/>
    </row>
    <row r="277" spans="37:42" s="67" customFormat="1" x14ac:dyDescent="0.2">
      <c r="AK277" s="164"/>
      <c r="AL277" s="164"/>
      <c r="AM277" s="164"/>
      <c r="AN277" s="164"/>
      <c r="AO277" s="164"/>
      <c r="AP277" s="196"/>
    </row>
    <row r="278" spans="37:42" s="67" customFormat="1" x14ac:dyDescent="0.2">
      <c r="AK278" s="164"/>
      <c r="AL278" s="164"/>
      <c r="AM278" s="164"/>
      <c r="AN278" s="164"/>
      <c r="AO278" s="164"/>
      <c r="AP278" s="196"/>
    </row>
    <row r="279" spans="37:42" s="67" customFormat="1" x14ac:dyDescent="0.2">
      <c r="AK279" s="164"/>
      <c r="AL279" s="164"/>
      <c r="AM279" s="164"/>
      <c r="AN279" s="164"/>
      <c r="AO279" s="164"/>
      <c r="AP279" s="196"/>
    </row>
    <row r="280" spans="37:42" s="67" customFormat="1" x14ac:dyDescent="0.2">
      <c r="AK280" s="164"/>
      <c r="AL280" s="164"/>
      <c r="AM280" s="164"/>
      <c r="AN280" s="164"/>
      <c r="AO280" s="164"/>
      <c r="AP280" s="196"/>
    </row>
    <row r="281" spans="37:42" s="67" customFormat="1" x14ac:dyDescent="0.2">
      <c r="AK281" s="164"/>
      <c r="AL281" s="164"/>
      <c r="AM281" s="164"/>
      <c r="AN281" s="164"/>
      <c r="AO281" s="164"/>
      <c r="AP281" s="196"/>
    </row>
    <row r="282" spans="37:42" s="67" customFormat="1" x14ac:dyDescent="0.2">
      <c r="AK282" s="164"/>
      <c r="AL282" s="164"/>
      <c r="AM282" s="164"/>
      <c r="AN282" s="164"/>
      <c r="AO282" s="164"/>
      <c r="AP282" s="196"/>
    </row>
    <row r="283" spans="37:42" s="67" customFormat="1" x14ac:dyDescent="0.2">
      <c r="AK283" s="164"/>
      <c r="AL283" s="164"/>
      <c r="AM283" s="164"/>
      <c r="AN283" s="164"/>
      <c r="AO283" s="164"/>
      <c r="AP283" s="196"/>
    </row>
    <row r="284" spans="37:42" s="67" customFormat="1" x14ac:dyDescent="0.2">
      <c r="AK284" s="164"/>
      <c r="AL284" s="164"/>
      <c r="AM284" s="164"/>
      <c r="AN284" s="164"/>
      <c r="AO284" s="164"/>
      <c r="AP284" s="196"/>
    </row>
    <row r="285" spans="37:42" s="67" customFormat="1" x14ac:dyDescent="0.2">
      <c r="AK285" s="164"/>
      <c r="AL285" s="164"/>
      <c r="AM285" s="164"/>
      <c r="AN285" s="164"/>
      <c r="AO285" s="164"/>
      <c r="AP285" s="196"/>
    </row>
    <row r="286" spans="37:42" s="67" customFormat="1" x14ac:dyDescent="0.2">
      <c r="AK286" s="164"/>
      <c r="AL286" s="164"/>
      <c r="AM286" s="164"/>
      <c r="AN286" s="164"/>
      <c r="AO286" s="164"/>
      <c r="AP286" s="196"/>
    </row>
    <row r="287" spans="37:42" s="67" customFormat="1" x14ac:dyDescent="0.2">
      <c r="AK287" s="164"/>
      <c r="AL287" s="164"/>
      <c r="AM287" s="164"/>
      <c r="AN287" s="164"/>
      <c r="AO287" s="164"/>
      <c r="AP287" s="196"/>
    </row>
    <row r="288" spans="37:42" s="67" customFormat="1" x14ac:dyDescent="0.2">
      <c r="AK288" s="164"/>
      <c r="AL288" s="164"/>
      <c r="AM288" s="164"/>
      <c r="AN288" s="164"/>
      <c r="AO288" s="164"/>
      <c r="AP288" s="196"/>
    </row>
    <row r="289" spans="37:42" s="67" customFormat="1" x14ac:dyDescent="0.2">
      <c r="AK289" s="164"/>
      <c r="AL289" s="164"/>
      <c r="AM289" s="164"/>
      <c r="AN289" s="164"/>
      <c r="AO289" s="164"/>
      <c r="AP289" s="196"/>
    </row>
    <row r="290" spans="37:42" s="67" customFormat="1" x14ac:dyDescent="0.2">
      <c r="AK290" s="164"/>
      <c r="AL290" s="164"/>
      <c r="AM290" s="164"/>
      <c r="AN290" s="164"/>
      <c r="AO290" s="164"/>
      <c r="AP290" s="196"/>
    </row>
    <row r="291" spans="37:42" s="67" customFormat="1" x14ac:dyDescent="0.2">
      <c r="AK291" s="164"/>
      <c r="AL291" s="164"/>
      <c r="AM291" s="164"/>
      <c r="AN291" s="164"/>
      <c r="AO291" s="164"/>
      <c r="AP291" s="196"/>
    </row>
    <row r="292" spans="37:42" s="67" customFormat="1" x14ac:dyDescent="0.2">
      <c r="AK292" s="164"/>
      <c r="AL292" s="164"/>
      <c r="AM292" s="164"/>
      <c r="AN292" s="164"/>
      <c r="AO292" s="164"/>
      <c r="AP292" s="196"/>
    </row>
    <row r="293" spans="37:42" s="67" customFormat="1" x14ac:dyDescent="0.2">
      <c r="AK293" s="164"/>
      <c r="AL293" s="164"/>
      <c r="AM293" s="164"/>
      <c r="AN293" s="164"/>
      <c r="AO293" s="164"/>
      <c r="AP293" s="196"/>
    </row>
    <row r="294" spans="37:42" s="67" customFormat="1" x14ac:dyDescent="0.2">
      <c r="AK294" s="164"/>
      <c r="AL294" s="164"/>
      <c r="AM294" s="164"/>
      <c r="AN294" s="164"/>
      <c r="AO294" s="164"/>
      <c r="AP294" s="196"/>
    </row>
    <row r="295" spans="37:42" s="67" customFormat="1" x14ac:dyDescent="0.2">
      <c r="AK295" s="164"/>
      <c r="AL295" s="164"/>
      <c r="AM295" s="164"/>
      <c r="AN295" s="164"/>
      <c r="AO295" s="164"/>
      <c r="AP295" s="196"/>
    </row>
    <row r="296" spans="37:42" s="67" customFormat="1" x14ac:dyDescent="0.2">
      <c r="AK296" s="164"/>
      <c r="AL296" s="164"/>
      <c r="AM296" s="164"/>
      <c r="AN296" s="164"/>
      <c r="AO296" s="164"/>
      <c r="AP296" s="196"/>
    </row>
    <row r="297" spans="37:42" s="67" customFormat="1" x14ac:dyDescent="0.2">
      <c r="AK297" s="164"/>
      <c r="AL297" s="164"/>
      <c r="AM297" s="164"/>
      <c r="AN297" s="164"/>
      <c r="AO297" s="164"/>
      <c r="AP297" s="196"/>
    </row>
    <row r="298" spans="37:42" s="67" customFormat="1" x14ac:dyDescent="0.2">
      <c r="AK298" s="164"/>
      <c r="AL298" s="164"/>
      <c r="AM298" s="164"/>
      <c r="AN298" s="164"/>
      <c r="AO298" s="164"/>
      <c r="AP298" s="196"/>
    </row>
    <row r="299" spans="37:42" s="67" customFormat="1" x14ac:dyDescent="0.2">
      <c r="AK299" s="164"/>
      <c r="AL299" s="164"/>
      <c r="AM299" s="164"/>
      <c r="AN299" s="164"/>
      <c r="AO299" s="164"/>
      <c r="AP299" s="196"/>
    </row>
    <row r="300" spans="37:42" s="67" customFormat="1" x14ac:dyDescent="0.2">
      <c r="AK300" s="164"/>
      <c r="AL300" s="164"/>
      <c r="AM300" s="164"/>
      <c r="AN300" s="164"/>
      <c r="AO300" s="164"/>
      <c r="AP300" s="196"/>
    </row>
    <row r="301" spans="37:42" s="67" customFormat="1" x14ac:dyDescent="0.2">
      <c r="AK301" s="164"/>
      <c r="AL301" s="164"/>
      <c r="AM301" s="164"/>
      <c r="AN301" s="164"/>
      <c r="AO301" s="164"/>
      <c r="AP301" s="196"/>
    </row>
    <row r="302" spans="37:42" s="67" customFormat="1" x14ac:dyDescent="0.2">
      <c r="AK302" s="164"/>
      <c r="AL302" s="164"/>
      <c r="AM302" s="164"/>
      <c r="AN302" s="164"/>
      <c r="AO302" s="164"/>
      <c r="AP302" s="196"/>
    </row>
    <row r="303" spans="37:42" s="67" customFormat="1" x14ac:dyDescent="0.2">
      <c r="AK303" s="164"/>
      <c r="AL303" s="164"/>
      <c r="AM303" s="164"/>
      <c r="AN303" s="164"/>
      <c r="AO303" s="164"/>
      <c r="AP303" s="196"/>
    </row>
    <row r="304" spans="37:42" s="67" customFormat="1" x14ac:dyDescent="0.2">
      <c r="AK304" s="164"/>
      <c r="AL304" s="164"/>
      <c r="AM304" s="164"/>
      <c r="AN304" s="164"/>
      <c r="AO304" s="164"/>
      <c r="AP304" s="196"/>
    </row>
    <row r="305" spans="37:42" s="67" customFormat="1" x14ac:dyDescent="0.2">
      <c r="AK305" s="164"/>
      <c r="AL305" s="164"/>
      <c r="AM305" s="164"/>
      <c r="AN305" s="164"/>
      <c r="AO305" s="164"/>
      <c r="AP305" s="196"/>
    </row>
    <row r="306" spans="37:42" s="67" customFormat="1" x14ac:dyDescent="0.2">
      <c r="AK306" s="164"/>
      <c r="AL306" s="164"/>
      <c r="AM306" s="164"/>
      <c r="AN306" s="164"/>
      <c r="AO306" s="164"/>
      <c r="AP306" s="196"/>
    </row>
    <row r="307" spans="37:42" s="67" customFormat="1" x14ac:dyDescent="0.2">
      <c r="AK307" s="164"/>
      <c r="AL307" s="164"/>
      <c r="AM307" s="164"/>
      <c r="AN307" s="164"/>
      <c r="AO307" s="164"/>
      <c r="AP307" s="196"/>
    </row>
    <row r="308" spans="37:42" s="67" customFormat="1" x14ac:dyDescent="0.2">
      <c r="AK308" s="164"/>
      <c r="AL308" s="164"/>
      <c r="AM308" s="164"/>
      <c r="AN308" s="164"/>
      <c r="AO308" s="164"/>
      <c r="AP308" s="196"/>
    </row>
    <row r="309" spans="37:42" s="67" customFormat="1" x14ac:dyDescent="0.2">
      <c r="AK309" s="164"/>
      <c r="AL309" s="164"/>
      <c r="AM309" s="164"/>
      <c r="AN309" s="164"/>
      <c r="AO309" s="164"/>
      <c r="AP309" s="196"/>
    </row>
    <row r="310" spans="37:42" s="67" customFormat="1" x14ac:dyDescent="0.2">
      <c r="AK310" s="164"/>
      <c r="AL310" s="164"/>
      <c r="AM310" s="164"/>
      <c r="AN310" s="164"/>
      <c r="AO310" s="164"/>
      <c r="AP310" s="196"/>
    </row>
    <row r="311" spans="37:42" s="67" customFormat="1" x14ac:dyDescent="0.2">
      <c r="AK311" s="164"/>
      <c r="AL311" s="164"/>
      <c r="AM311" s="164"/>
      <c r="AN311" s="164"/>
      <c r="AO311" s="164"/>
      <c r="AP311" s="196"/>
    </row>
    <row r="312" spans="37:42" s="67" customFormat="1" x14ac:dyDescent="0.2">
      <c r="AK312" s="164"/>
      <c r="AL312" s="164"/>
      <c r="AM312" s="164"/>
      <c r="AN312" s="164"/>
      <c r="AO312" s="164"/>
      <c r="AP312" s="196"/>
    </row>
    <row r="313" spans="37:42" s="67" customFormat="1" x14ac:dyDescent="0.2">
      <c r="AK313" s="164"/>
      <c r="AL313" s="164"/>
      <c r="AM313" s="164"/>
      <c r="AN313" s="164"/>
      <c r="AO313" s="164"/>
      <c r="AP313" s="196"/>
    </row>
    <row r="314" spans="37:42" s="67" customFormat="1" x14ac:dyDescent="0.2">
      <c r="AK314" s="164"/>
      <c r="AL314" s="164"/>
      <c r="AM314" s="164"/>
      <c r="AN314" s="164"/>
      <c r="AO314" s="164"/>
      <c r="AP314" s="196"/>
    </row>
    <row r="315" spans="37:42" s="67" customFormat="1" x14ac:dyDescent="0.2">
      <c r="AK315" s="164"/>
      <c r="AL315" s="164"/>
      <c r="AM315" s="164"/>
      <c r="AN315" s="164"/>
      <c r="AO315" s="164"/>
      <c r="AP315" s="196"/>
    </row>
    <row r="316" spans="37:42" s="67" customFormat="1" x14ac:dyDescent="0.2">
      <c r="AK316" s="164"/>
      <c r="AL316" s="164"/>
      <c r="AM316" s="164"/>
      <c r="AN316" s="164"/>
      <c r="AO316" s="164"/>
      <c r="AP316" s="196"/>
    </row>
    <row r="317" spans="37:42" s="67" customFormat="1" x14ac:dyDescent="0.2">
      <c r="AK317" s="164"/>
      <c r="AL317" s="164"/>
      <c r="AM317" s="164"/>
      <c r="AN317" s="164"/>
      <c r="AO317" s="164"/>
      <c r="AP317" s="196"/>
    </row>
    <row r="318" spans="37:42" s="67" customFormat="1" x14ac:dyDescent="0.2">
      <c r="AK318" s="164"/>
      <c r="AL318" s="164"/>
      <c r="AM318" s="164"/>
      <c r="AN318" s="164"/>
      <c r="AO318" s="164"/>
      <c r="AP318" s="196"/>
    </row>
    <row r="319" spans="37:42" s="67" customFormat="1" x14ac:dyDescent="0.2">
      <c r="AK319" s="164"/>
      <c r="AL319" s="164"/>
      <c r="AM319" s="164"/>
      <c r="AN319" s="164"/>
      <c r="AO319" s="164"/>
      <c r="AP319" s="196"/>
    </row>
    <row r="320" spans="37:42" s="67" customFormat="1" x14ac:dyDescent="0.2">
      <c r="AK320" s="164"/>
      <c r="AL320" s="164"/>
      <c r="AM320" s="164"/>
      <c r="AN320" s="164"/>
      <c r="AO320" s="164"/>
      <c r="AP320" s="196"/>
    </row>
    <row r="321" spans="37:42" s="67" customFormat="1" x14ac:dyDescent="0.2">
      <c r="AK321" s="164"/>
      <c r="AL321" s="164"/>
      <c r="AM321" s="164"/>
      <c r="AN321" s="164"/>
      <c r="AO321" s="164"/>
      <c r="AP321" s="196"/>
    </row>
    <row r="322" spans="37:42" s="67" customFormat="1" x14ac:dyDescent="0.2">
      <c r="AK322" s="164"/>
      <c r="AL322" s="164"/>
      <c r="AM322" s="164"/>
      <c r="AN322" s="164"/>
      <c r="AO322" s="164"/>
      <c r="AP322" s="196"/>
    </row>
    <row r="323" spans="37:42" s="67" customFormat="1" x14ac:dyDescent="0.2">
      <c r="AK323" s="164"/>
      <c r="AL323" s="164"/>
      <c r="AM323" s="164"/>
      <c r="AN323" s="164"/>
      <c r="AO323" s="164"/>
      <c r="AP323" s="196"/>
    </row>
    <row r="324" spans="37:42" s="67" customFormat="1" x14ac:dyDescent="0.2">
      <c r="AK324" s="164"/>
      <c r="AL324" s="164"/>
      <c r="AM324" s="164"/>
      <c r="AN324" s="164"/>
      <c r="AO324" s="164"/>
      <c r="AP324" s="196"/>
    </row>
    <row r="325" spans="37:42" s="67" customFormat="1" x14ac:dyDescent="0.2">
      <c r="AK325" s="164"/>
      <c r="AL325" s="164"/>
      <c r="AM325" s="164"/>
      <c r="AN325" s="164"/>
      <c r="AO325" s="164"/>
      <c r="AP325" s="196"/>
    </row>
    <row r="326" spans="37:42" s="67" customFormat="1" x14ac:dyDescent="0.2">
      <c r="AK326" s="164"/>
      <c r="AL326" s="164"/>
      <c r="AM326" s="164"/>
      <c r="AN326" s="164"/>
      <c r="AO326" s="164"/>
      <c r="AP326" s="196"/>
    </row>
    <row r="327" spans="37:42" s="67" customFormat="1" x14ac:dyDescent="0.2">
      <c r="AK327" s="164"/>
      <c r="AL327" s="164"/>
      <c r="AM327" s="164"/>
      <c r="AN327" s="164"/>
      <c r="AO327" s="164"/>
      <c r="AP327" s="196"/>
    </row>
    <row r="328" spans="37:42" s="67" customFormat="1" x14ac:dyDescent="0.2">
      <c r="AK328" s="164"/>
      <c r="AL328" s="164"/>
      <c r="AM328" s="164"/>
      <c r="AN328" s="164"/>
      <c r="AO328" s="164"/>
      <c r="AP328" s="196"/>
    </row>
    <row r="329" spans="37:42" s="67" customFormat="1" x14ac:dyDescent="0.2">
      <c r="AK329" s="164"/>
      <c r="AL329" s="164"/>
      <c r="AM329" s="164"/>
      <c r="AN329" s="164"/>
      <c r="AO329" s="164"/>
      <c r="AP329" s="196"/>
    </row>
    <row r="330" spans="37:42" s="67" customFormat="1" x14ac:dyDescent="0.2">
      <c r="AK330" s="164"/>
      <c r="AL330" s="164"/>
      <c r="AM330" s="164"/>
      <c r="AN330" s="164"/>
      <c r="AO330" s="164"/>
      <c r="AP330" s="196"/>
    </row>
    <row r="331" spans="37:42" s="67" customFormat="1" x14ac:dyDescent="0.2">
      <c r="AK331" s="164"/>
      <c r="AL331" s="164"/>
      <c r="AM331" s="164"/>
      <c r="AN331" s="164"/>
      <c r="AO331" s="164"/>
      <c r="AP331" s="196"/>
    </row>
    <row r="332" spans="37:42" s="67" customFormat="1" x14ac:dyDescent="0.2">
      <c r="AK332" s="164"/>
      <c r="AL332" s="164"/>
      <c r="AM332" s="164"/>
      <c r="AN332" s="164"/>
      <c r="AO332" s="164"/>
      <c r="AP332" s="196"/>
    </row>
    <row r="333" spans="37:42" s="67" customFormat="1" x14ac:dyDescent="0.2">
      <c r="AK333" s="164"/>
      <c r="AL333" s="164"/>
      <c r="AM333" s="164"/>
      <c r="AN333" s="164"/>
      <c r="AO333" s="164"/>
      <c r="AP333" s="196"/>
    </row>
    <row r="334" spans="37:42" s="67" customFormat="1" x14ac:dyDescent="0.2">
      <c r="AK334" s="164"/>
      <c r="AL334" s="164"/>
      <c r="AM334" s="164"/>
      <c r="AN334" s="164"/>
      <c r="AO334" s="164"/>
      <c r="AP334" s="196"/>
    </row>
    <row r="335" spans="37:42" s="67" customFormat="1" x14ac:dyDescent="0.2">
      <c r="AK335" s="164"/>
      <c r="AL335" s="164"/>
      <c r="AM335" s="164"/>
      <c r="AN335" s="164"/>
      <c r="AO335" s="164"/>
      <c r="AP335" s="196"/>
    </row>
    <row r="336" spans="37:42" s="67" customFormat="1" x14ac:dyDescent="0.2">
      <c r="AK336" s="164"/>
      <c r="AL336" s="164"/>
      <c r="AM336" s="164"/>
      <c r="AN336" s="164"/>
      <c r="AO336" s="164"/>
      <c r="AP336" s="196"/>
    </row>
    <row r="337" spans="37:42" s="67" customFormat="1" x14ac:dyDescent="0.2">
      <c r="AK337" s="164"/>
      <c r="AL337" s="164"/>
      <c r="AM337" s="164"/>
      <c r="AN337" s="164"/>
      <c r="AO337" s="164"/>
      <c r="AP337" s="196"/>
    </row>
    <row r="338" spans="37:42" s="67" customFormat="1" x14ac:dyDescent="0.2">
      <c r="AK338" s="164"/>
      <c r="AL338" s="164"/>
      <c r="AM338" s="164"/>
      <c r="AN338" s="164"/>
      <c r="AO338" s="164"/>
      <c r="AP338" s="196"/>
    </row>
    <row r="339" spans="37:42" s="67" customFormat="1" x14ac:dyDescent="0.2">
      <c r="AK339" s="164"/>
      <c r="AL339" s="164"/>
      <c r="AM339" s="164"/>
      <c r="AN339" s="164"/>
      <c r="AO339" s="164"/>
      <c r="AP339" s="196"/>
    </row>
    <row r="340" spans="37:42" s="67" customFormat="1" x14ac:dyDescent="0.2">
      <c r="AK340" s="164"/>
      <c r="AL340" s="164"/>
      <c r="AM340" s="164"/>
      <c r="AN340" s="164"/>
      <c r="AO340" s="164"/>
      <c r="AP340" s="196"/>
    </row>
    <row r="341" spans="37:42" s="67" customFormat="1" x14ac:dyDescent="0.2">
      <c r="AK341" s="164"/>
      <c r="AL341" s="164"/>
      <c r="AM341" s="164"/>
      <c r="AN341" s="164"/>
      <c r="AO341" s="164"/>
      <c r="AP341" s="196"/>
    </row>
    <row r="342" spans="37:42" s="67" customFormat="1" x14ac:dyDescent="0.2">
      <c r="AK342" s="164"/>
      <c r="AL342" s="164"/>
      <c r="AM342" s="164"/>
      <c r="AN342" s="164"/>
      <c r="AO342" s="164"/>
      <c r="AP342" s="196"/>
    </row>
    <row r="343" spans="37:42" s="67" customFormat="1" x14ac:dyDescent="0.2">
      <c r="AK343" s="164"/>
      <c r="AL343" s="164"/>
      <c r="AM343" s="164"/>
      <c r="AN343" s="164"/>
      <c r="AO343" s="164"/>
      <c r="AP343" s="196"/>
    </row>
    <row r="344" spans="37:42" s="67" customFormat="1" x14ac:dyDescent="0.2">
      <c r="AK344" s="164"/>
      <c r="AL344" s="164"/>
      <c r="AM344" s="164"/>
      <c r="AN344" s="164"/>
      <c r="AO344" s="164"/>
      <c r="AP344" s="196"/>
    </row>
    <row r="345" spans="37:42" s="67" customFormat="1" x14ac:dyDescent="0.2">
      <c r="AK345" s="164"/>
      <c r="AL345" s="164"/>
      <c r="AM345" s="164"/>
      <c r="AN345" s="164"/>
      <c r="AO345" s="164"/>
      <c r="AP345" s="196"/>
    </row>
    <row r="346" spans="37:42" s="67" customFormat="1" x14ac:dyDescent="0.2">
      <c r="AK346" s="164"/>
      <c r="AL346" s="164"/>
      <c r="AM346" s="164"/>
      <c r="AN346" s="164"/>
      <c r="AO346" s="164"/>
      <c r="AP346" s="196"/>
    </row>
    <row r="347" spans="37:42" s="67" customFormat="1" x14ac:dyDescent="0.2">
      <c r="AK347" s="164"/>
      <c r="AL347" s="164"/>
      <c r="AM347" s="164"/>
      <c r="AN347" s="164"/>
      <c r="AO347" s="164"/>
      <c r="AP347" s="196"/>
    </row>
    <row r="348" spans="37:42" s="67" customFormat="1" x14ac:dyDescent="0.2">
      <c r="AK348" s="164"/>
      <c r="AL348" s="164"/>
      <c r="AM348" s="164"/>
      <c r="AN348" s="164"/>
      <c r="AO348" s="164"/>
      <c r="AP348" s="196"/>
    </row>
    <row r="349" spans="37:42" s="67" customFormat="1" x14ac:dyDescent="0.2">
      <c r="AK349" s="164"/>
      <c r="AL349" s="164"/>
      <c r="AM349" s="164"/>
      <c r="AN349" s="164"/>
      <c r="AO349" s="164"/>
      <c r="AP349" s="196"/>
    </row>
    <row r="350" spans="37:42" s="67" customFormat="1" x14ac:dyDescent="0.2">
      <c r="AK350" s="164"/>
      <c r="AL350" s="164"/>
      <c r="AM350" s="164"/>
      <c r="AN350" s="164"/>
      <c r="AO350" s="164"/>
      <c r="AP350" s="196"/>
    </row>
    <row r="351" spans="37:42" s="67" customFormat="1" x14ac:dyDescent="0.2">
      <c r="AK351" s="164"/>
      <c r="AL351" s="164"/>
      <c r="AM351" s="164"/>
      <c r="AN351" s="164"/>
      <c r="AO351" s="164"/>
      <c r="AP351" s="196"/>
    </row>
    <row r="352" spans="37:42" s="67" customFormat="1" x14ac:dyDescent="0.2">
      <c r="AK352" s="164"/>
      <c r="AL352" s="164"/>
      <c r="AM352" s="164"/>
      <c r="AN352" s="164"/>
      <c r="AO352" s="164"/>
      <c r="AP352" s="196"/>
    </row>
    <row r="353" spans="37:42" s="67" customFormat="1" x14ac:dyDescent="0.2">
      <c r="AK353" s="164"/>
      <c r="AL353" s="164"/>
      <c r="AM353" s="164"/>
      <c r="AN353" s="164"/>
      <c r="AO353" s="164"/>
      <c r="AP353" s="196"/>
    </row>
    <row r="354" spans="37:42" s="67" customFormat="1" x14ac:dyDescent="0.2">
      <c r="AK354" s="164"/>
      <c r="AL354" s="164"/>
      <c r="AM354" s="164"/>
      <c r="AN354" s="164"/>
      <c r="AO354" s="164"/>
      <c r="AP354" s="196"/>
    </row>
    <row r="355" spans="37:42" s="67" customFormat="1" x14ac:dyDescent="0.2">
      <c r="AK355" s="164"/>
      <c r="AL355" s="164"/>
      <c r="AM355" s="164"/>
      <c r="AN355" s="164"/>
      <c r="AO355" s="164"/>
      <c r="AP355" s="196"/>
    </row>
    <row r="356" spans="37:42" s="67" customFormat="1" x14ac:dyDescent="0.2">
      <c r="AK356" s="164"/>
      <c r="AL356" s="164"/>
      <c r="AM356" s="164"/>
      <c r="AN356" s="164"/>
      <c r="AO356" s="164"/>
      <c r="AP356" s="196"/>
    </row>
    <row r="357" spans="37:42" s="67" customFormat="1" x14ac:dyDescent="0.2">
      <c r="AK357" s="164"/>
      <c r="AL357" s="164"/>
      <c r="AM357" s="164"/>
      <c r="AN357" s="164"/>
      <c r="AO357" s="164"/>
      <c r="AP357" s="196"/>
    </row>
    <row r="358" spans="37:42" s="67" customFormat="1" x14ac:dyDescent="0.2">
      <c r="AK358" s="164"/>
      <c r="AL358" s="164"/>
      <c r="AM358" s="164"/>
      <c r="AN358" s="164"/>
      <c r="AO358" s="164"/>
      <c r="AP358" s="196"/>
    </row>
    <row r="359" spans="37:42" s="67" customFormat="1" x14ac:dyDescent="0.2">
      <c r="AK359" s="164"/>
      <c r="AL359" s="164"/>
      <c r="AM359" s="164"/>
      <c r="AN359" s="164"/>
      <c r="AO359" s="164"/>
      <c r="AP359" s="196"/>
    </row>
    <row r="360" spans="37:42" s="67" customFormat="1" x14ac:dyDescent="0.2">
      <c r="AK360" s="164"/>
      <c r="AL360" s="164"/>
      <c r="AM360" s="164"/>
      <c r="AN360" s="164"/>
      <c r="AO360" s="164"/>
      <c r="AP360" s="196"/>
    </row>
    <row r="361" spans="37:42" s="67" customFormat="1" x14ac:dyDescent="0.2">
      <c r="AK361" s="164"/>
      <c r="AL361" s="164"/>
      <c r="AM361" s="164"/>
      <c r="AN361" s="164"/>
      <c r="AO361" s="164"/>
      <c r="AP361" s="196"/>
    </row>
    <row r="362" spans="37:42" s="67" customFormat="1" x14ac:dyDescent="0.2">
      <c r="AK362" s="164"/>
      <c r="AL362" s="164"/>
      <c r="AM362" s="164"/>
      <c r="AN362" s="164"/>
      <c r="AO362" s="164"/>
      <c r="AP362" s="196"/>
    </row>
    <row r="363" spans="37:42" s="67" customFormat="1" x14ac:dyDescent="0.2">
      <c r="AK363" s="164"/>
      <c r="AL363" s="164"/>
      <c r="AM363" s="164"/>
      <c r="AN363" s="164"/>
      <c r="AO363" s="164"/>
      <c r="AP363" s="196"/>
    </row>
    <row r="364" spans="37:42" s="67" customFormat="1" x14ac:dyDescent="0.2">
      <c r="AK364" s="164"/>
      <c r="AL364" s="164"/>
      <c r="AM364" s="164"/>
      <c r="AN364" s="164"/>
      <c r="AO364" s="164"/>
      <c r="AP364" s="196"/>
    </row>
    <row r="365" spans="37:42" s="67" customFormat="1" x14ac:dyDescent="0.2">
      <c r="AK365" s="164"/>
      <c r="AL365" s="164"/>
      <c r="AM365" s="164"/>
      <c r="AN365" s="164"/>
      <c r="AO365" s="164"/>
      <c r="AP365" s="196"/>
    </row>
    <row r="366" spans="37:42" s="67" customFormat="1" x14ac:dyDescent="0.2">
      <c r="AK366" s="164"/>
      <c r="AL366" s="164"/>
      <c r="AM366" s="164"/>
      <c r="AN366" s="164"/>
      <c r="AO366" s="164"/>
      <c r="AP366" s="196"/>
    </row>
    <row r="367" spans="37:42" s="67" customFormat="1" x14ac:dyDescent="0.2">
      <c r="AK367" s="164"/>
      <c r="AL367" s="164"/>
      <c r="AM367" s="164"/>
      <c r="AN367" s="164"/>
      <c r="AO367" s="164"/>
      <c r="AP367" s="196"/>
    </row>
    <row r="368" spans="37:42" s="67" customFormat="1" x14ac:dyDescent="0.2">
      <c r="AK368" s="164"/>
      <c r="AL368" s="164"/>
      <c r="AM368" s="164"/>
      <c r="AN368" s="164"/>
      <c r="AO368" s="164"/>
      <c r="AP368" s="196"/>
    </row>
    <row r="369" spans="1:57" s="67" customFormat="1" x14ac:dyDescent="0.2">
      <c r="AK369" s="164"/>
      <c r="AL369" s="164"/>
      <c r="AM369" s="164"/>
      <c r="AN369" s="164"/>
      <c r="AO369" s="164"/>
      <c r="AP369" s="196"/>
    </row>
    <row r="370" spans="1:57" s="67" customFormat="1" x14ac:dyDescent="0.2">
      <c r="AK370" s="164"/>
      <c r="AL370" s="164"/>
      <c r="AM370" s="164"/>
      <c r="AN370" s="164"/>
      <c r="AO370" s="164"/>
      <c r="AP370" s="196"/>
    </row>
    <row r="371" spans="1:57" s="67" customFormat="1" x14ac:dyDescent="0.2">
      <c r="AK371" s="164"/>
      <c r="AL371" s="164"/>
      <c r="AM371" s="164"/>
      <c r="AN371" s="164"/>
      <c r="AO371" s="164"/>
      <c r="AP371" s="196"/>
    </row>
    <row r="372" spans="1:57" s="67" customFormat="1" x14ac:dyDescent="0.2">
      <c r="AK372" s="164"/>
      <c r="AL372" s="164"/>
      <c r="AM372" s="164"/>
      <c r="AN372" s="164"/>
      <c r="AO372" s="164"/>
      <c r="AP372" s="196"/>
    </row>
    <row r="373" spans="1:57" s="67" customFormat="1" x14ac:dyDescent="0.2">
      <c r="AK373" s="164"/>
      <c r="AL373" s="164"/>
      <c r="AM373" s="164"/>
      <c r="AN373" s="164"/>
      <c r="AO373" s="164"/>
      <c r="AP373" s="196"/>
    </row>
    <row r="374" spans="1:57" s="67" customFormat="1" x14ac:dyDescent="0.2">
      <c r="AK374" s="164"/>
      <c r="AL374" s="164"/>
      <c r="AM374" s="164"/>
      <c r="AN374" s="164"/>
      <c r="AO374" s="164"/>
      <c r="AP374" s="196"/>
    </row>
    <row r="375" spans="1:57" s="1" customFormat="1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164"/>
      <c r="AL375" s="164"/>
      <c r="AM375" s="164"/>
      <c r="AN375" s="164"/>
      <c r="AO375" s="164"/>
      <c r="AP375" s="196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</row>
    <row r="376" spans="1:57" s="1" customFormat="1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164"/>
      <c r="AL376" s="164"/>
      <c r="AM376" s="164"/>
      <c r="AN376" s="164"/>
      <c r="AO376" s="164"/>
      <c r="AP376" s="196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</row>
    <row r="377" spans="1:57" s="1" customFormat="1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164"/>
      <c r="AL377" s="164"/>
      <c r="AM377" s="164"/>
      <c r="AN377" s="164"/>
      <c r="AO377" s="164"/>
      <c r="AP377" s="196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</row>
    <row r="378" spans="1:57" s="1" customFormat="1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164"/>
      <c r="AL378" s="164"/>
      <c r="AM378" s="164"/>
      <c r="AN378" s="164"/>
      <c r="AO378" s="164"/>
      <c r="AP378" s="196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</row>
    <row r="379" spans="1:57" s="1" customFormat="1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164"/>
      <c r="AL379" s="164"/>
      <c r="AM379" s="164"/>
      <c r="AN379" s="164"/>
      <c r="AO379" s="164"/>
      <c r="AP379" s="196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</row>
    <row r="380" spans="1:57" s="1" customFormat="1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164"/>
      <c r="AL380" s="164"/>
      <c r="AM380" s="164"/>
      <c r="AN380" s="164"/>
      <c r="AO380" s="164"/>
      <c r="AP380" s="196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</row>
    <row r="381" spans="1:57" s="1" customFormat="1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164"/>
      <c r="AL381" s="164"/>
      <c r="AM381" s="164"/>
      <c r="AN381" s="164"/>
      <c r="AO381" s="164"/>
      <c r="AP381" s="196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</row>
    <row r="382" spans="1:57" s="1" customFormat="1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164"/>
      <c r="AL382" s="164"/>
      <c r="AM382" s="164"/>
      <c r="AN382" s="164"/>
      <c r="AO382" s="164"/>
      <c r="AP382" s="196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</row>
    <row r="383" spans="1:57" s="1" customFormat="1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164"/>
      <c r="AL383" s="164"/>
      <c r="AM383" s="164"/>
      <c r="AN383" s="164"/>
      <c r="AO383" s="164"/>
      <c r="AP383" s="196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</row>
    <row r="384" spans="1:57" s="1" customFormat="1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164"/>
      <c r="AL384" s="164"/>
      <c r="AM384" s="164"/>
      <c r="AN384" s="164"/>
      <c r="AO384" s="164"/>
      <c r="AP384" s="196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</row>
    <row r="385" spans="1:57" s="1" customFormat="1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164"/>
      <c r="AL385" s="164"/>
      <c r="AM385" s="164"/>
      <c r="AN385" s="164"/>
      <c r="AO385" s="164"/>
      <c r="AP385" s="196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</row>
    <row r="386" spans="1:57" s="1" customFormat="1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164"/>
      <c r="AL386" s="164"/>
      <c r="AM386" s="164"/>
      <c r="AN386" s="164"/>
      <c r="AO386" s="164"/>
      <c r="AP386" s="196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</row>
    <row r="387" spans="1:57" s="1" customFormat="1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164"/>
      <c r="AL387" s="164"/>
      <c r="AM387" s="164"/>
      <c r="AN387" s="164"/>
      <c r="AO387" s="164"/>
      <c r="AP387" s="196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</row>
    <row r="388" spans="1:57" s="1" customFormat="1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164"/>
      <c r="AL388" s="164"/>
      <c r="AM388" s="164"/>
      <c r="AN388" s="164"/>
      <c r="AO388" s="164"/>
      <c r="AP388" s="196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</row>
    <row r="389" spans="1:57" s="1" customFormat="1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164"/>
      <c r="AL389" s="164"/>
      <c r="AM389" s="164"/>
      <c r="AN389" s="164"/>
      <c r="AO389" s="164"/>
      <c r="AP389" s="196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</row>
    <row r="390" spans="1:57" s="1" customFormat="1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164"/>
      <c r="AL390" s="164"/>
      <c r="AM390" s="164"/>
      <c r="AN390" s="164"/>
      <c r="AO390" s="164"/>
      <c r="AP390" s="196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</row>
    <row r="391" spans="1:57" s="1" customFormat="1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164"/>
      <c r="AL391" s="164"/>
      <c r="AM391" s="164"/>
      <c r="AN391" s="164"/>
      <c r="AO391" s="164"/>
      <c r="AP391" s="196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</row>
    <row r="392" spans="1:57" s="1" customFormat="1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164"/>
      <c r="AL392" s="164"/>
      <c r="AM392" s="164"/>
      <c r="AN392" s="164"/>
      <c r="AO392" s="164"/>
      <c r="AP392" s="196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</row>
    <row r="393" spans="1:57" s="1" customFormat="1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164"/>
      <c r="AL393" s="164"/>
      <c r="AM393" s="164"/>
      <c r="AN393" s="164"/>
      <c r="AO393" s="164"/>
      <c r="AP393" s="196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</row>
    <row r="394" spans="1:57" s="1" customFormat="1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164"/>
      <c r="AL394" s="164"/>
      <c r="AM394" s="164"/>
      <c r="AN394" s="164"/>
      <c r="AO394" s="164"/>
      <c r="AP394" s="196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</row>
    <row r="395" spans="1:57" s="1" customFormat="1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164"/>
      <c r="AL395" s="164"/>
      <c r="AM395" s="164"/>
      <c r="AN395" s="164"/>
      <c r="AO395" s="164"/>
      <c r="AP395" s="196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</row>
    <row r="396" spans="1:57" s="1" customFormat="1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164"/>
      <c r="AL396" s="164"/>
      <c r="AM396" s="164"/>
      <c r="AN396" s="164"/>
      <c r="AO396" s="164"/>
      <c r="AP396" s="196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</row>
    <row r="397" spans="1:57" s="1" customFormat="1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164"/>
      <c r="AL397" s="164"/>
      <c r="AM397" s="164"/>
      <c r="AN397" s="164"/>
      <c r="AO397" s="164"/>
      <c r="AP397" s="196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</row>
    <row r="398" spans="1:57" s="1" customFormat="1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164"/>
      <c r="AL398" s="164"/>
      <c r="AM398" s="164"/>
      <c r="AN398" s="164"/>
      <c r="AO398" s="164"/>
      <c r="AP398" s="196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</row>
    <row r="399" spans="1:57" s="1" customFormat="1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164"/>
      <c r="AL399" s="164"/>
      <c r="AM399" s="164"/>
      <c r="AN399" s="164"/>
      <c r="AO399" s="164"/>
      <c r="AP399" s="196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</row>
    <row r="400" spans="1:57" s="1" customFormat="1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164"/>
      <c r="AL400" s="164"/>
      <c r="AM400" s="164"/>
      <c r="AN400" s="164"/>
      <c r="AO400" s="164"/>
      <c r="AP400" s="196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</row>
    <row r="401" spans="1:57" s="1" customFormat="1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164"/>
      <c r="AL401" s="164"/>
      <c r="AM401" s="164"/>
      <c r="AN401" s="164"/>
      <c r="AO401" s="164"/>
      <c r="AP401" s="196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</row>
    <row r="402" spans="1:57" s="1" customFormat="1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164"/>
      <c r="AL402" s="164"/>
      <c r="AM402" s="164"/>
      <c r="AN402" s="164"/>
      <c r="AO402" s="164"/>
      <c r="AP402" s="196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</row>
    <row r="403" spans="1:57" s="1" customFormat="1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164"/>
      <c r="AL403" s="164"/>
      <c r="AM403" s="164"/>
      <c r="AN403" s="164"/>
      <c r="AO403" s="164"/>
      <c r="AP403" s="196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</row>
    <row r="404" spans="1:57" s="1" customFormat="1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164"/>
      <c r="AL404" s="164"/>
      <c r="AM404" s="164"/>
      <c r="AN404" s="164"/>
      <c r="AO404" s="164"/>
      <c r="AP404" s="196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</row>
    <row r="405" spans="1:57" s="1" customFormat="1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164"/>
      <c r="AL405" s="164"/>
      <c r="AM405" s="164"/>
      <c r="AN405" s="164"/>
      <c r="AO405" s="164"/>
      <c r="AP405" s="196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</row>
    <row r="406" spans="1:57" s="1" customFormat="1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164"/>
      <c r="AL406" s="164"/>
      <c r="AM406" s="164"/>
      <c r="AN406" s="164"/>
      <c r="AO406" s="164"/>
      <c r="AP406" s="196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</row>
    <row r="407" spans="1:57" s="1" customFormat="1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164"/>
      <c r="AL407" s="164"/>
      <c r="AM407" s="164"/>
      <c r="AN407" s="164"/>
      <c r="AO407" s="164"/>
      <c r="AP407" s="196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</row>
    <row r="408" spans="1:57" s="1" customFormat="1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164"/>
      <c r="AL408" s="164"/>
      <c r="AM408" s="164"/>
      <c r="AN408" s="164"/>
      <c r="AO408" s="164"/>
      <c r="AP408" s="196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</row>
    <row r="409" spans="1:57" s="1" customFormat="1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164"/>
      <c r="AL409" s="164"/>
      <c r="AM409" s="164"/>
      <c r="AN409" s="164"/>
      <c r="AO409" s="164"/>
      <c r="AP409" s="196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</row>
    <row r="410" spans="1:57" s="1" customFormat="1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164"/>
      <c r="AL410" s="164"/>
      <c r="AM410" s="164"/>
      <c r="AN410" s="164"/>
      <c r="AO410" s="164"/>
      <c r="AP410" s="196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</row>
    <row r="411" spans="1:57" s="1" customFormat="1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164"/>
      <c r="AL411" s="164"/>
      <c r="AM411" s="164"/>
      <c r="AN411" s="164"/>
      <c r="AO411" s="164"/>
      <c r="AP411" s="196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</row>
    <row r="412" spans="1:57" s="1" customFormat="1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164"/>
      <c r="AL412" s="164"/>
      <c r="AM412" s="164"/>
      <c r="AN412" s="164"/>
      <c r="AO412" s="164"/>
      <c r="AP412" s="196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</row>
    <row r="413" spans="1:57" s="1" customFormat="1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164"/>
      <c r="AL413" s="164"/>
      <c r="AM413" s="164"/>
      <c r="AN413" s="164"/>
      <c r="AO413" s="164"/>
      <c r="AP413" s="196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</row>
    <row r="414" spans="1:57" s="1" customFormat="1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164"/>
      <c r="AL414" s="164"/>
      <c r="AM414" s="164"/>
      <c r="AN414" s="164"/>
      <c r="AO414" s="164"/>
      <c r="AP414" s="196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</row>
    <row r="415" spans="1:57" s="1" customFormat="1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164"/>
      <c r="AL415" s="164"/>
      <c r="AM415" s="164"/>
      <c r="AN415" s="164"/>
      <c r="AO415" s="164"/>
      <c r="AP415" s="196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</row>
    <row r="416" spans="1:57" s="1" customFormat="1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164"/>
      <c r="AL416" s="164"/>
      <c r="AM416" s="164"/>
      <c r="AN416" s="164"/>
      <c r="AO416" s="164"/>
      <c r="AP416" s="196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</row>
    <row r="417" spans="1:57" s="1" customFormat="1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164"/>
      <c r="AL417" s="164"/>
      <c r="AM417" s="164"/>
      <c r="AN417" s="164"/>
      <c r="AO417" s="164"/>
      <c r="AP417" s="196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</row>
    <row r="418" spans="1:57" s="1" customFormat="1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164"/>
      <c r="AL418" s="164"/>
      <c r="AM418" s="164"/>
      <c r="AN418" s="164"/>
      <c r="AO418" s="164"/>
      <c r="AP418" s="196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</row>
    <row r="419" spans="1:57" s="1" customFormat="1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164"/>
      <c r="AL419" s="164"/>
      <c r="AM419" s="164"/>
      <c r="AN419" s="164"/>
      <c r="AO419" s="164"/>
      <c r="AP419" s="196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</row>
    <row r="420" spans="1:57" s="1" customFormat="1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164"/>
      <c r="AL420" s="164"/>
      <c r="AM420" s="164"/>
      <c r="AN420" s="164"/>
      <c r="AO420" s="164"/>
      <c r="AP420" s="196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</row>
    <row r="421" spans="1:57" s="1" customForma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164"/>
      <c r="AL421" s="164"/>
      <c r="AM421" s="164"/>
      <c r="AN421" s="164"/>
      <c r="AO421" s="164"/>
      <c r="AP421" s="196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</row>
    <row r="422" spans="1:57" s="1" customFormat="1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164"/>
      <c r="AL422" s="164"/>
      <c r="AM422" s="164"/>
      <c r="AN422" s="164"/>
      <c r="AO422" s="164"/>
      <c r="AP422" s="196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</row>
    <row r="423" spans="1:57" s="1" customFormat="1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164"/>
      <c r="AL423" s="164"/>
      <c r="AM423" s="164"/>
      <c r="AN423" s="164"/>
      <c r="AO423" s="164"/>
      <c r="AP423" s="196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</row>
    <row r="424" spans="1:57" s="1" customFormat="1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164"/>
      <c r="AL424" s="164"/>
      <c r="AM424" s="164"/>
      <c r="AN424" s="164"/>
      <c r="AO424" s="164"/>
      <c r="AP424" s="196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</row>
    <row r="425" spans="1:57" s="1" customFormat="1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164"/>
      <c r="AL425" s="164"/>
      <c r="AM425" s="164"/>
      <c r="AN425" s="164"/>
      <c r="AO425" s="164"/>
      <c r="AP425" s="196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</row>
    <row r="426" spans="1:57" s="1" customForma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164"/>
      <c r="AL426" s="164"/>
      <c r="AM426" s="164"/>
      <c r="AN426" s="164"/>
      <c r="AO426" s="164"/>
      <c r="AP426" s="196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</row>
    <row r="427" spans="1:57" s="1" customFormat="1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164"/>
      <c r="AL427" s="164"/>
      <c r="AM427" s="164"/>
      <c r="AN427" s="164"/>
      <c r="AO427" s="164"/>
      <c r="AP427" s="196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</row>
    <row r="428" spans="1:57" s="1" customFormat="1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164"/>
      <c r="AL428" s="164"/>
      <c r="AM428" s="164"/>
      <c r="AN428" s="164"/>
      <c r="AO428" s="164"/>
      <c r="AP428" s="196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</row>
    <row r="429" spans="1:57" s="1" customFormat="1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164"/>
      <c r="AL429" s="164"/>
      <c r="AM429" s="164"/>
      <c r="AN429" s="164"/>
      <c r="AO429" s="164"/>
      <c r="AP429" s="196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</row>
    <row r="430" spans="1:57" s="1" customFormat="1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164"/>
      <c r="AL430" s="164"/>
      <c r="AM430" s="164"/>
      <c r="AN430" s="164"/>
      <c r="AO430" s="164"/>
      <c r="AP430" s="196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</row>
  </sheetData>
  <sheetProtection password="EBD2" sheet="1" objects="1" scenarios="1" selectLockedCells="1"/>
  <mergeCells count="68">
    <mergeCell ref="T1:AA1"/>
    <mergeCell ref="D15:AH15"/>
    <mergeCell ref="R47:AI48"/>
    <mergeCell ref="R49:AI50"/>
    <mergeCell ref="C27:D27"/>
    <mergeCell ref="E27:AI28"/>
    <mergeCell ref="Y31:AH31"/>
    <mergeCell ref="C47:G48"/>
    <mergeCell ref="C49:G50"/>
    <mergeCell ref="U30:AI30"/>
    <mergeCell ref="E1:S1"/>
    <mergeCell ref="N25:S25"/>
    <mergeCell ref="C2:AI2"/>
    <mergeCell ref="C7:D7"/>
    <mergeCell ref="H25:M25"/>
    <mergeCell ref="AH9:AI9"/>
    <mergeCell ref="E7:AI7"/>
    <mergeCell ref="J54:N54"/>
    <mergeCell ref="O54:P54"/>
    <mergeCell ref="Q54:S54"/>
    <mergeCell ref="C30:E30"/>
    <mergeCell ref="E54:F54"/>
    <mergeCell ref="F31:H31"/>
    <mergeCell ref="F32:H32"/>
    <mergeCell ref="F30:H30"/>
    <mergeCell ref="C34:AI34"/>
    <mergeCell ref="O31:R31"/>
    <mergeCell ref="O32:AH32"/>
    <mergeCell ref="T51:AI51"/>
    <mergeCell ref="D51:G51"/>
    <mergeCell ref="P9:R9"/>
    <mergeCell ref="K53:L53"/>
    <mergeCell ref="AD36:AG36"/>
    <mergeCell ref="S36:W36"/>
    <mergeCell ref="H36:K36"/>
    <mergeCell ref="G38:Z38"/>
    <mergeCell ref="AA38:AG38"/>
    <mergeCell ref="Z9:AG9"/>
    <mergeCell ref="S9:Y9"/>
    <mergeCell ref="U42:Z42"/>
    <mergeCell ref="E11:G11"/>
    <mergeCell ref="AW4:BC4"/>
    <mergeCell ref="U25:AB25"/>
    <mergeCell ref="AC25:AH25"/>
    <mergeCell ref="Q11:AI11"/>
    <mergeCell ref="H11:P11"/>
    <mergeCell ref="AX11:BD11"/>
    <mergeCell ref="E22:AI23"/>
    <mergeCell ref="G18:AI18"/>
    <mergeCell ref="G5:AC5"/>
    <mergeCell ref="AF5:AI5"/>
    <mergeCell ref="D13:E13"/>
    <mergeCell ref="C25:D25"/>
    <mergeCell ref="AX7:BD7"/>
    <mergeCell ref="AX9:BD9"/>
    <mergeCell ref="E9:G9"/>
    <mergeCell ref="H9:O9"/>
    <mergeCell ref="W54:AA54"/>
    <mergeCell ref="F57:W57"/>
    <mergeCell ref="F58:W58"/>
    <mergeCell ref="E55:W55"/>
    <mergeCell ref="H54:I54"/>
    <mergeCell ref="C56:AI56"/>
    <mergeCell ref="B66:AJ66"/>
    <mergeCell ref="B67:AJ67"/>
    <mergeCell ref="F60:W63"/>
    <mergeCell ref="F64:W64"/>
    <mergeCell ref="F59:W59"/>
  </mergeCells>
  <dataValidations count="19">
    <dataValidation type="whole" allowBlank="1" showInputMessage="1" showErrorMessage="1" sqref="G54">
      <formula1>1</formula1>
      <formula2>31</formula2>
    </dataValidation>
    <dataValidation type="whole" allowBlank="1" showInputMessage="1" showErrorMessage="1" error="EJEMPLO FORMATO: 2016" sqref="Q54:S54">
      <formula1>2015</formula1>
      <formula2>2100</formula2>
    </dataValidation>
    <dataValidation type="list" allowBlank="1" showInputMessage="1" showErrorMessage="1" error="INDIQUE EL MES, POR EJEMPLO: FEBRERO" sqref="J54:N54">
      <formula1>$D$95:$D$106</formula1>
    </dataValidation>
    <dataValidation type="list" allowBlank="1" showInputMessage="1" showErrorMessage="1" prompt="Por favor verifique la adscripción al proyecto y en su caso justifíquelo en memoria anexa" sqref="F12">
      <formula1>$AL$20:$AL$24</formula1>
    </dataValidation>
    <dataValidation allowBlank="1" showInputMessage="1" showErrorMessage="1" prompt="Recuerde que debe haber obtenido autorización en el pre-viaje para utilizar vehículo propio" sqref="O31"/>
    <dataValidation allowBlank="1" showInputMessage="1" showErrorMessage="1" prompt="Por defecto se captura el nº de cuenta introducido en el pre-viaje_x000a_" sqref="L13 Q13 Y13"/>
    <dataValidation allowBlank="1" showInputMessage="1" showErrorMessage="1" prompt="Escriba la categoría que posee en la institución a la que está vinculado" sqref="Z9"/>
    <dataValidation allowBlank="1" showInputMessage="1" showErrorMessage="1" promptTitle="COMISIÓN DE SERVICIO Y PRE-VIAJE" prompt="¡ATENCIÓN! RECUERDE QUE DEBE SOLICITAR LA AUTORIZACIÓN PARA LA COMISIÓN DE SERVICIO DE FORMA PREVIA AL VIAJE_x000a_" sqref="E7:AI7"/>
    <dataValidation type="list" allowBlank="1" showInputMessage="1" showErrorMessage="1" sqref="P9:R9">
      <formula1>$D$74:$D$75</formula1>
    </dataValidation>
    <dataValidation allowBlank="1" showErrorMessage="1" prompt="Por defecto se captura el nº de cuenta introducido en el pre-viaje_x000a_" sqref="M13:P13 R13:X13 Z13:AI13 H13:K13"/>
    <dataValidation type="list" allowBlank="1" showInputMessage="1" showErrorMessage="1" sqref="F30:H32">
      <formula1>$D$81:$D$86</formula1>
    </dataValidation>
    <dataValidation type="list" allowBlank="1" showInputMessage="1" showErrorMessage="1" sqref="H9:O9">
      <formula1>$D$69:$D$72</formula1>
    </dataValidation>
    <dataValidation type="list" allowBlank="1" showInputMessage="1" showErrorMessage="1" error="SELECCIONE UNA OPCIÓN DE LA LISTA DESPLEGABLE PULSANDO EL BOTÓN DE LA DERECHA" sqref="D23">
      <formula1>$D$88:$D$93</formula1>
    </dataValidation>
    <dataValidation type="decimal" operator="greaterThanOrEqual" allowBlank="1" showInputMessage="1" showErrorMessage="1" error="INDIQUE LA DURACIÓN DEL VIAJE: POR EJEMPLO 1,5 DIAS" sqref="E25">
      <formula1>0</formula1>
    </dataValidation>
    <dataValidation type="list" allowBlank="1" showInputMessage="1" showErrorMessage="1" error="SELECCIONE GRUPO 2(TITULADOS) O GRUPO 3 (NO TITULADOS) DEL DESPLEGABLE" sqref="AH9:AI9">
      <formula1>$D$74:$D$75</formula1>
    </dataValidation>
    <dataValidation type="date" operator="greaterThan" allowBlank="1" showInputMessage="1" showErrorMessage="1" error="INTRODUZCA UNA FECHA CORRECTA: DD/MM/AAAA" sqref="N25:S25 AC25:AH25">
      <formula1>40179</formula1>
    </dataValidation>
    <dataValidation type="list" allowBlank="1" showInputMessage="1" showErrorMessage="1" sqref="Q11:AI11">
      <formula1>$D$77:$D$78</formula1>
    </dataValidation>
    <dataValidation type="decimal" operator="greaterThanOrEqual" allowBlank="1" showInputMessage="1" showErrorMessage="1" sqref="E36 AD36:AG36 S36:W36 H36:K36">
      <formula1>0</formula1>
    </dataValidation>
    <dataValidation type="decimal" operator="greaterThanOrEqual" allowBlank="1" showInputMessage="1" showErrorMessage="1" error="INDIQUE EL NÚMERO DE APUNTE" sqref="U42:Z42">
      <formula1>0</formula1>
    </dataValidation>
  </dataValidations>
  <printOptions horizontalCentered="1"/>
  <pageMargins left="0.31496062992125984" right="0.31496062992125984" top="0.23622047244094491" bottom="0.15748031496062992" header="0.19685039370078741" footer="0.15748031496062992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9"/>
  <sheetViews>
    <sheetView zoomScaleSheetLayoutView="115" zoomScalePageLayoutView="40" workbookViewId="0">
      <selection activeCell="E4" sqref="E4:G4"/>
    </sheetView>
  </sheetViews>
  <sheetFormatPr baseColWidth="10" defaultRowHeight="12.75" x14ac:dyDescent="0.2"/>
  <cols>
    <col min="1" max="1" width="3.85546875" customWidth="1"/>
    <col min="2" max="2" width="1.28515625" customWidth="1"/>
    <col min="3" max="3" width="3.5703125" customWidth="1"/>
    <col min="4" max="4" width="15.140625" customWidth="1"/>
    <col min="5" max="5" width="5" customWidth="1"/>
    <col min="6" max="6" width="11" style="63" customWidth="1"/>
    <col min="7" max="7" width="11.42578125" customWidth="1"/>
    <col min="8" max="8" width="14.42578125" customWidth="1"/>
    <col min="9" max="9" width="5" customWidth="1"/>
    <col min="10" max="10" width="17" customWidth="1"/>
    <col min="11" max="11" width="11.85546875" customWidth="1"/>
    <col min="12" max="12" width="15.42578125" customWidth="1"/>
    <col min="13" max="13" width="12.140625" customWidth="1"/>
    <col min="14" max="14" width="1.5703125" customWidth="1"/>
    <col min="15" max="15" width="23.5703125" style="258" customWidth="1"/>
    <col min="16" max="16" width="20.140625" style="164" customWidth="1"/>
    <col min="17" max="17" width="8.5703125" style="201" customWidth="1"/>
    <col min="18" max="20" width="8.5703125" style="200" customWidth="1"/>
    <col min="21" max="30" width="11.42578125" style="196"/>
    <col min="31" max="39" width="11.42578125" style="258"/>
    <col min="40" max="43" width="11.42578125" style="242"/>
  </cols>
  <sheetData>
    <row r="1" spans="1:43" s="169" customFormat="1" ht="44.25" customHeight="1" x14ac:dyDescent="0.2">
      <c r="B1" s="61"/>
      <c r="C1" s="61"/>
      <c r="D1" s="61"/>
      <c r="E1" s="542" t="s">
        <v>0</v>
      </c>
      <c r="F1" s="542"/>
      <c r="G1" s="542"/>
      <c r="H1" s="542"/>
      <c r="I1" s="542"/>
      <c r="J1" s="542"/>
      <c r="K1" s="542"/>
      <c r="L1" s="61"/>
      <c r="M1" s="61"/>
      <c r="N1" s="61"/>
      <c r="O1" s="164"/>
      <c r="P1" s="164"/>
      <c r="Q1" s="201"/>
      <c r="R1" s="200"/>
      <c r="S1" s="200"/>
      <c r="T1" s="200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258"/>
      <c r="AF1" s="258"/>
      <c r="AG1" s="258"/>
      <c r="AH1" s="258"/>
      <c r="AI1" s="258"/>
      <c r="AJ1" s="258"/>
      <c r="AK1" s="258"/>
      <c r="AL1" s="258"/>
      <c r="AM1" s="258"/>
      <c r="AN1" s="242"/>
      <c r="AO1" s="242"/>
      <c r="AP1" s="242"/>
      <c r="AQ1" s="242"/>
    </row>
    <row r="2" spans="1:43" s="204" customFormat="1" ht="29.25" customHeight="1" x14ac:dyDescent="0.3">
      <c r="A2" s="1"/>
      <c r="B2" s="61"/>
      <c r="C2" s="61"/>
      <c r="D2" s="61"/>
      <c r="E2" s="61"/>
      <c r="F2" s="519" t="s">
        <v>102</v>
      </c>
      <c r="G2" s="519"/>
      <c r="H2" s="519"/>
      <c r="I2" s="519"/>
      <c r="J2" s="519"/>
      <c r="K2" s="519"/>
      <c r="L2" s="61"/>
      <c r="M2" s="61"/>
      <c r="N2" s="61"/>
      <c r="O2" s="164"/>
      <c r="P2" s="164"/>
      <c r="Q2" s="164" t="s">
        <v>1</v>
      </c>
      <c r="R2" s="164"/>
      <c r="S2" s="164" t="s">
        <v>2</v>
      </c>
      <c r="T2" s="164"/>
      <c r="U2" s="196"/>
      <c r="V2" s="196"/>
      <c r="W2" s="190"/>
      <c r="X2" s="190"/>
      <c r="Y2" s="190"/>
      <c r="Z2" s="190"/>
      <c r="AA2" s="190"/>
      <c r="AB2" s="190"/>
      <c r="AC2" s="190"/>
      <c r="AD2" s="190"/>
      <c r="AE2" s="259"/>
      <c r="AF2" s="259"/>
      <c r="AG2" s="259"/>
      <c r="AH2" s="259"/>
      <c r="AI2" s="259"/>
      <c r="AJ2" s="259"/>
      <c r="AK2" s="259"/>
      <c r="AL2" s="259"/>
      <c r="AM2" s="259"/>
      <c r="AN2" s="242"/>
      <c r="AO2" s="242"/>
      <c r="AP2" s="242"/>
      <c r="AQ2" s="242"/>
    </row>
    <row r="3" spans="1:43" ht="26.25" customHeight="1" x14ac:dyDescent="0.3">
      <c r="A3" s="1"/>
      <c r="B3" s="61"/>
      <c r="C3" s="61"/>
      <c r="D3" s="61"/>
      <c r="E3" s="61"/>
      <c r="F3" s="520"/>
      <c r="G3" s="520"/>
      <c r="H3" s="520"/>
      <c r="I3" s="520"/>
      <c r="J3" s="520"/>
      <c r="K3" s="520"/>
      <c r="L3" s="61"/>
      <c r="M3" s="61"/>
      <c r="N3" s="61"/>
      <c r="O3" s="164"/>
      <c r="P3" s="164" t="s">
        <v>27</v>
      </c>
      <c r="Q3" s="164" t="s">
        <v>1</v>
      </c>
      <c r="R3" s="164"/>
      <c r="S3" s="164" t="s">
        <v>2</v>
      </c>
      <c r="T3" s="164"/>
      <c r="W3" s="190"/>
      <c r="X3" s="190"/>
      <c r="Y3" s="190"/>
      <c r="Z3" s="190"/>
      <c r="AA3" s="190"/>
      <c r="AB3" s="190"/>
      <c r="AC3" s="190"/>
      <c r="AD3" s="190"/>
      <c r="AE3" s="259"/>
      <c r="AF3" s="259"/>
      <c r="AG3" s="259"/>
      <c r="AH3" s="259"/>
      <c r="AI3" s="259"/>
      <c r="AJ3" s="259"/>
      <c r="AK3" s="259"/>
      <c r="AL3" s="259"/>
      <c r="AM3" s="259"/>
    </row>
    <row r="4" spans="1:43" s="4" customFormat="1" ht="17.25" customHeight="1" x14ac:dyDescent="0.25">
      <c r="A4" s="2"/>
      <c r="B4" s="2"/>
      <c r="D4" s="176" t="s">
        <v>108</v>
      </c>
      <c r="E4" s="558"/>
      <c r="F4" s="558"/>
      <c r="G4" s="558"/>
      <c r="H4" s="541" t="str">
        <f>'PRE-VIAJE OTT'!T1</f>
        <v>REF.: ---</v>
      </c>
      <c r="I4" s="541"/>
      <c r="J4" s="541"/>
      <c r="K4" s="541"/>
      <c r="L4" s="541"/>
      <c r="M4" s="541"/>
      <c r="N4" s="2"/>
      <c r="O4" s="164"/>
      <c r="P4" s="164"/>
      <c r="Q4" s="164" t="s">
        <v>4</v>
      </c>
      <c r="R4" s="164" t="s">
        <v>5</v>
      </c>
      <c r="S4" s="164" t="s">
        <v>4</v>
      </c>
      <c r="T4" s="164" t="s">
        <v>5</v>
      </c>
      <c r="U4" s="69"/>
      <c r="V4" s="69"/>
      <c r="W4" s="191"/>
      <c r="X4" s="191"/>
      <c r="Y4" s="191"/>
      <c r="Z4" s="191"/>
      <c r="AA4" s="191"/>
      <c r="AB4" s="191"/>
      <c r="AC4" s="191"/>
      <c r="AD4" s="191"/>
      <c r="AE4" s="260"/>
      <c r="AF4" s="260"/>
      <c r="AG4" s="260"/>
      <c r="AH4" s="260"/>
      <c r="AI4" s="260"/>
      <c r="AJ4" s="260"/>
      <c r="AK4" s="260"/>
      <c r="AL4" s="260"/>
      <c r="AM4" s="260"/>
      <c r="AN4" s="77"/>
      <c r="AO4" s="77"/>
      <c r="AP4" s="77"/>
      <c r="AQ4" s="77"/>
    </row>
    <row r="5" spans="1:43" s="4" customFormat="1" ht="8.25" customHeight="1" thickBot="1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64"/>
      <c r="P5" s="164" t="s">
        <v>6</v>
      </c>
      <c r="Q5" s="164">
        <v>37.4</v>
      </c>
      <c r="R5" s="164">
        <v>28.21</v>
      </c>
      <c r="S5" s="164">
        <v>65.97</v>
      </c>
      <c r="T5" s="164">
        <v>48.92</v>
      </c>
      <c r="U5" s="69"/>
      <c r="V5" s="69"/>
      <c r="W5" s="193"/>
      <c r="X5" s="193"/>
      <c r="Y5" s="193"/>
      <c r="Z5" s="193"/>
      <c r="AA5" s="193"/>
      <c r="AB5" s="193"/>
      <c r="AC5" s="193"/>
      <c r="AD5" s="193"/>
      <c r="AE5" s="261"/>
      <c r="AF5" s="261"/>
      <c r="AG5" s="261"/>
      <c r="AH5" s="261"/>
      <c r="AI5" s="261"/>
      <c r="AJ5" s="261"/>
      <c r="AK5" s="261"/>
      <c r="AL5" s="261"/>
      <c r="AM5" s="261"/>
      <c r="AN5" s="77"/>
      <c r="AO5" s="77"/>
      <c r="AP5" s="77"/>
      <c r="AQ5" s="77"/>
    </row>
    <row r="6" spans="1:43" s="4" customFormat="1" ht="6" customHeight="1" x14ac:dyDescent="0.2">
      <c r="A6" s="2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64"/>
      <c r="P6" s="164" t="s">
        <v>128</v>
      </c>
      <c r="Q6" s="164">
        <v>59.5</v>
      </c>
      <c r="R6" s="164">
        <v>56.5</v>
      </c>
      <c r="S6" s="164">
        <v>132.82</v>
      </c>
      <c r="T6" s="164">
        <v>117.2</v>
      </c>
      <c r="U6" s="69"/>
      <c r="V6" s="69"/>
      <c r="W6" s="193"/>
      <c r="X6" s="193"/>
      <c r="Y6" s="193"/>
      <c r="Z6" s="193"/>
      <c r="AA6" s="193"/>
      <c r="AB6" s="193"/>
      <c r="AC6" s="193"/>
      <c r="AD6" s="193"/>
      <c r="AE6" s="261"/>
      <c r="AF6" s="506"/>
      <c r="AG6" s="507"/>
      <c r="AH6" s="507"/>
      <c r="AI6" s="507"/>
      <c r="AJ6" s="507"/>
      <c r="AK6" s="507"/>
      <c r="AL6" s="507"/>
      <c r="AM6" s="262"/>
      <c r="AN6" s="77"/>
      <c r="AO6" s="77"/>
      <c r="AP6" s="77"/>
      <c r="AQ6" s="77"/>
    </row>
    <row r="7" spans="1:43" s="4" customFormat="1" ht="18" customHeight="1" x14ac:dyDescent="0.25">
      <c r="A7" s="2"/>
      <c r="B7" s="11"/>
      <c r="C7" s="12" t="s">
        <v>299</v>
      </c>
      <c r="E7" s="13"/>
      <c r="F7" s="13"/>
      <c r="G7" s="372" t="str">
        <f>IF(AND(OR(H11&lt;&gt;"",I11&lt;&gt;""),OR(K11&lt;&gt;"",M11&lt;&gt;"")),"ATENCIÓN SELECCIONE SOLO UNA OPCIÓN: UPM ó NO UPM","")</f>
        <v/>
      </c>
      <c r="H7" s="372"/>
      <c r="I7" s="372"/>
      <c r="J7" s="372"/>
      <c r="K7" s="372"/>
      <c r="L7" s="182" t="s">
        <v>112</v>
      </c>
      <c r="M7" s="183" t="str">
        <f>IF('PRE-VIAJE OTT'!AF5&lt;&gt;"",'PRE-VIAJE OTT'!AF5,"")</f>
        <v/>
      </c>
      <c r="N7" s="14"/>
      <c r="O7" s="164"/>
      <c r="P7" s="164" t="s">
        <v>129</v>
      </c>
      <c r="Q7" s="164">
        <v>37.86</v>
      </c>
      <c r="R7" s="164">
        <v>34.86</v>
      </c>
      <c r="S7" s="164">
        <v>46.88</v>
      </c>
      <c r="T7" s="164">
        <v>41.47</v>
      </c>
      <c r="U7" s="69"/>
      <c r="V7" s="69"/>
      <c r="W7" s="194"/>
      <c r="X7" s="194"/>
      <c r="Y7" s="194"/>
      <c r="Z7" s="194"/>
      <c r="AA7" s="194"/>
      <c r="AB7" s="194"/>
      <c r="AC7" s="194"/>
      <c r="AD7" s="194"/>
      <c r="AE7" s="263"/>
      <c r="AF7" s="263"/>
      <c r="AG7" s="263"/>
      <c r="AH7" s="263"/>
      <c r="AI7" s="263"/>
      <c r="AJ7" s="263"/>
      <c r="AK7" s="263"/>
      <c r="AL7" s="263"/>
      <c r="AM7" s="263"/>
      <c r="AN7" s="77"/>
      <c r="AO7" s="77"/>
      <c r="AP7" s="77"/>
      <c r="AQ7" s="77"/>
    </row>
    <row r="8" spans="1:43" s="4" customFormat="1" ht="6.75" customHeight="1" x14ac:dyDescent="0.25">
      <c r="A8" s="2"/>
      <c r="B8" s="15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94"/>
      <c r="P8" s="164" t="s">
        <v>130</v>
      </c>
      <c r="Q8" s="164">
        <v>59.5</v>
      </c>
      <c r="R8" s="164">
        <v>55.89</v>
      </c>
      <c r="S8" s="164">
        <v>135.22999999999999</v>
      </c>
      <c r="T8" s="164">
        <v>119</v>
      </c>
      <c r="U8" s="69"/>
      <c r="V8" s="69"/>
      <c r="W8" s="194"/>
      <c r="X8" s="194"/>
      <c r="Y8" s="194"/>
      <c r="Z8" s="194"/>
      <c r="AA8" s="194"/>
      <c r="AB8" s="194"/>
      <c r="AC8" s="194"/>
      <c r="AD8" s="194"/>
      <c r="AE8" s="263"/>
      <c r="AF8" s="263"/>
      <c r="AG8" s="263"/>
      <c r="AH8" s="263"/>
      <c r="AI8" s="263"/>
      <c r="AJ8" s="263"/>
      <c r="AK8" s="263"/>
      <c r="AL8" s="263"/>
      <c r="AM8" s="263"/>
      <c r="AN8" s="77"/>
      <c r="AO8" s="77"/>
      <c r="AP8" s="77"/>
      <c r="AQ8" s="77"/>
    </row>
    <row r="9" spans="1:43" s="4" customFormat="1" ht="14.25" x14ac:dyDescent="0.2">
      <c r="A9" s="2"/>
      <c r="B9" s="11"/>
      <c r="C9" s="508" t="s">
        <v>7</v>
      </c>
      <c r="D9" s="509"/>
      <c r="E9" s="510" t="str">
        <f>IF('PRE-VIAJE OTT'!E7:AI7&lt;&gt;"",'PRE-VIAJE OTT'!E7:AI7,"")</f>
        <v/>
      </c>
      <c r="F9" s="511"/>
      <c r="G9" s="512"/>
      <c r="H9" s="512"/>
      <c r="I9" s="512"/>
      <c r="J9" s="512"/>
      <c r="K9" s="512"/>
      <c r="L9" s="512"/>
      <c r="M9" s="513"/>
      <c r="N9" s="16"/>
      <c r="O9" s="195"/>
      <c r="P9" s="164" t="s">
        <v>131</v>
      </c>
      <c r="Q9" s="164">
        <v>54.09</v>
      </c>
      <c r="R9" s="164">
        <v>50.49</v>
      </c>
      <c r="S9" s="164">
        <v>73.92</v>
      </c>
      <c r="T9" s="164">
        <v>64.91</v>
      </c>
      <c r="U9" s="69"/>
      <c r="V9" s="69"/>
      <c r="W9" s="195"/>
      <c r="X9" s="195"/>
      <c r="Y9" s="195"/>
      <c r="Z9" s="191"/>
      <c r="AA9" s="191"/>
      <c r="AB9" s="191"/>
      <c r="AC9" s="191"/>
      <c r="AD9" s="191"/>
      <c r="AE9" s="260"/>
      <c r="AF9" s="264"/>
      <c r="AG9" s="500"/>
      <c r="AH9" s="500"/>
      <c r="AI9" s="500"/>
      <c r="AJ9" s="500"/>
      <c r="AK9" s="500"/>
      <c r="AL9" s="500"/>
      <c r="AM9" s="500"/>
      <c r="AN9" s="77"/>
      <c r="AO9" s="77"/>
      <c r="AP9" s="77"/>
      <c r="AQ9" s="77"/>
    </row>
    <row r="10" spans="1:43" s="4" customFormat="1" ht="4.5" customHeight="1" x14ac:dyDescent="0.2">
      <c r="A10" s="2"/>
      <c r="B10" s="11"/>
      <c r="C10" s="17"/>
      <c r="D10" s="6"/>
      <c r="E10" s="6"/>
      <c r="F10" s="6"/>
      <c r="G10" s="18"/>
      <c r="H10" s="18"/>
      <c r="I10" s="18"/>
      <c r="J10" s="18"/>
      <c r="K10" s="18"/>
      <c r="L10" s="18"/>
      <c r="M10" s="18"/>
      <c r="N10" s="16"/>
      <c r="O10" s="195"/>
      <c r="P10" s="164" t="s">
        <v>132</v>
      </c>
      <c r="Q10" s="164">
        <v>44.47</v>
      </c>
      <c r="R10" s="164">
        <v>42.07</v>
      </c>
      <c r="S10" s="164">
        <v>101.57</v>
      </c>
      <c r="T10" s="164">
        <v>89.55</v>
      </c>
      <c r="U10" s="69"/>
      <c r="V10" s="69"/>
      <c r="W10" s="195"/>
      <c r="X10" s="195"/>
      <c r="Y10" s="195"/>
      <c r="Z10" s="191"/>
      <c r="AA10" s="191"/>
      <c r="AB10" s="191"/>
      <c r="AC10" s="191"/>
      <c r="AD10" s="191"/>
      <c r="AE10" s="260"/>
      <c r="AF10" s="264"/>
      <c r="AG10" s="265"/>
      <c r="AH10" s="265"/>
      <c r="AI10" s="265"/>
      <c r="AJ10" s="265"/>
      <c r="AK10" s="265"/>
      <c r="AL10" s="265"/>
      <c r="AM10" s="265"/>
      <c r="AN10" s="77"/>
      <c r="AO10" s="77"/>
      <c r="AP10" s="77"/>
      <c r="AQ10" s="77"/>
    </row>
    <row r="11" spans="1:43" s="4" customFormat="1" ht="14.25" x14ac:dyDescent="0.2">
      <c r="A11" s="2"/>
      <c r="B11" s="19"/>
      <c r="C11" s="20" t="s">
        <v>8</v>
      </c>
      <c r="D11" s="140" t="str">
        <f>IF('PRE-VIAJE OTT'!D9&lt;&gt;"",'PRE-VIAJE OTT'!D9,"")</f>
        <v/>
      </c>
      <c r="E11" s="515" t="s">
        <v>85</v>
      </c>
      <c r="F11" s="516"/>
      <c r="G11" s="517"/>
      <c r="H11" s="330" t="str">
        <f>IF('PRE-VIAJE OTT'!H9&lt;&gt;"",'PRE-VIAJE OTT'!H9,"")</f>
        <v/>
      </c>
      <c r="I11" s="331" t="str">
        <f>IF('PRE-VIAJE OTT'!P9&lt;&gt;"",'PRE-VIAJE OTT'!P9,"")</f>
        <v>G2 (Titulado/a)</v>
      </c>
      <c r="J11" s="241" t="s">
        <v>9</v>
      </c>
      <c r="K11" s="510" t="str">
        <f>IF('PRE-VIAJE OTT'!Z9&lt;&gt;"",'PRE-VIAJE OTT'!Z9,"")</f>
        <v/>
      </c>
      <c r="L11" s="518" t="str">
        <f>IF('PRE-VIAJE OTT'!L9&lt;&gt;"",'PRE-VIAJE OTT'!L9,"")</f>
        <v/>
      </c>
      <c r="M11" s="141" t="str">
        <f>IF('PRE-VIAJE OTT'!AH9&lt;&gt;"",'PRE-VIAJE OTT'!AH9,"")</f>
        <v/>
      </c>
      <c r="N11" s="21" t="str">
        <f>IF('PRE-VIAJE OTT'!N9&lt;&gt;"",'PRE-VIAJE OTT'!N9,"")</f>
        <v/>
      </c>
      <c r="O11" s="77"/>
      <c r="P11" s="164" t="s">
        <v>133</v>
      </c>
      <c r="Q11" s="164">
        <v>55.29</v>
      </c>
      <c r="R11" s="164">
        <v>50.49</v>
      </c>
      <c r="S11" s="164">
        <v>111.19</v>
      </c>
      <c r="T11" s="164">
        <v>97.96</v>
      </c>
      <c r="U11" s="69"/>
      <c r="V11" s="69"/>
      <c r="W11" s="247"/>
      <c r="X11" s="247"/>
      <c r="Y11" s="247"/>
      <c r="Z11" s="191"/>
      <c r="AA11" s="191"/>
      <c r="AB11" s="191"/>
      <c r="AC11" s="191"/>
      <c r="AD11" s="191"/>
      <c r="AE11" s="260"/>
      <c r="AF11" s="264"/>
      <c r="AG11" s="514"/>
      <c r="AH11" s="514"/>
      <c r="AI11" s="514"/>
      <c r="AJ11" s="514"/>
      <c r="AK11" s="514"/>
      <c r="AL11" s="514"/>
      <c r="AM11" s="514"/>
      <c r="AN11" s="77"/>
      <c r="AO11" s="77"/>
      <c r="AP11" s="77"/>
      <c r="AQ11" s="77"/>
    </row>
    <row r="12" spans="1:43" s="4" customFormat="1" ht="4.5" customHeight="1" x14ac:dyDescent="0.2">
      <c r="A12" s="2"/>
      <c r="B12" s="11"/>
      <c r="C12" s="6"/>
      <c r="D12" s="6"/>
      <c r="E12" s="6"/>
      <c r="F12" s="6"/>
      <c r="G12" s="18"/>
      <c r="H12" s="18"/>
      <c r="I12" s="18"/>
      <c r="J12" s="135"/>
      <c r="K12" s="18"/>
      <c r="L12" s="18"/>
      <c r="M12" s="18"/>
      <c r="N12" s="16"/>
      <c r="O12" s="193"/>
      <c r="P12" s="164" t="s">
        <v>134</v>
      </c>
      <c r="Q12" s="164">
        <v>51.09</v>
      </c>
      <c r="R12" s="164">
        <v>48.08</v>
      </c>
      <c r="S12" s="164">
        <v>81.14</v>
      </c>
      <c r="T12" s="164">
        <v>71.52</v>
      </c>
      <c r="U12" s="69"/>
      <c r="V12" s="69"/>
      <c r="W12" s="195"/>
      <c r="X12" s="195"/>
      <c r="Y12" s="195"/>
      <c r="Z12" s="191"/>
      <c r="AA12" s="191"/>
      <c r="AB12" s="191"/>
      <c r="AC12" s="191"/>
      <c r="AD12" s="191"/>
      <c r="AE12" s="260"/>
      <c r="AF12" s="264"/>
      <c r="AG12" s="265"/>
      <c r="AH12" s="265"/>
      <c r="AI12" s="265"/>
      <c r="AJ12" s="265"/>
      <c r="AK12" s="265"/>
      <c r="AL12" s="265"/>
      <c r="AM12" s="265"/>
      <c r="AN12" s="77"/>
      <c r="AO12" s="77"/>
      <c r="AP12" s="77"/>
      <c r="AQ12" s="77"/>
    </row>
    <row r="13" spans="1:43" s="4" customFormat="1" ht="15" x14ac:dyDescent="0.2">
      <c r="A13" s="2"/>
      <c r="B13" s="22"/>
      <c r="C13" s="6"/>
      <c r="F13" s="20" t="s">
        <v>10</v>
      </c>
      <c r="G13" s="538" t="str">
        <f>IF('PRE-VIAJE OTT'!Q11&lt;&gt;"",'PRE-VIAJE OTT'!Q11,"")</f>
        <v/>
      </c>
      <c r="H13" s="539" t="str">
        <f>IF('PRE-VIAJE OTT'!H11&lt;&gt;"",'PRE-VIAJE OTT'!H11,"")</f>
        <v>TIPO DE VINCULACIÓN</v>
      </c>
      <c r="I13" s="540" t="str">
        <f>IF('PRE-VIAJE OTT'!I11&lt;&gt;"",'PRE-VIAJE OTT'!I11,"")</f>
        <v/>
      </c>
      <c r="J13" s="23" t="s">
        <v>11</v>
      </c>
      <c r="K13" s="532" t="str">
        <f>CONCATENATE('PRE-VIAJE OTT'!H13,'PRE-VIAJE OTT'!I13,'PRE-VIAJE OTT'!J13,'PRE-VIAJE OTT'!K13,'PRE-VIAJE OTT'!L13,'PRE-VIAJE OTT'!M13,'PRE-VIAJE OTT'!N13,'PRE-VIAJE OTT'!O13,'PRE-VIAJE OTT'!P13,'PRE-VIAJE OTT'!Q13,'PRE-VIAJE OTT'!R13,'PRE-VIAJE OTT'!S13,'PRE-VIAJE OTT'!T13,'PRE-VIAJE OTT'!U13,'PRE-VIAJE OTT'!V13,'PRE-VIAJE OTT'!W13,'PRE-VIAJE OTT'!X13,'PRE-VIAJE OTT'!Y13,'PRE-VIAJE OTT'!Z13,'PRE-VIAJE OTT'!AA13,'PRE-VIAJE OTT'!AB13,'PRE-VIAJE OTT'!AC13,'PRE-VIAJE OTT'!AD13,'PRE-VIAJE OTT'!AE13,'PRE-VIAJE OTT'!AF13,'PRE-VIAJE OTT'!AG13,'PRE-VIAJE OTT'!AH13,'PRE-VIAJE OTT'!AI13)</f>
        <v>----</v>
      </c>
      <c r="L13" s="533"/>
      <c r="M13" s="534"/>
      <c r="N13" s="21"/>
      <c r="O13" s="193"/>
      <c r="P13" s="164" t="s">
        <v>135</v>
      </c>
      <c r="Q13" s="164">
        <v>58.9</v>
      </c>
      <c r="R13" s="164">
        <v>55.29</v>
      </c>
      <c r="S13" s="164">
        <v>95.56</v>
      </c>
      <c r="T13" s="164">
        <v>84.74</v>
      </c>
      <c r="U13" s="69"/>
      <c r="V13" s="69"/>
      <c r="W13" s="195"/>
      <c r="X13" s="195"/>
      <c r="Y13" s="195"/>
      <c r="Z13" s="191"/>
      <c r="AA13" s="191"/>
      <c r="AB13" s="191"/>
      <c r="AC13" s="191"/>
      <c r="AD13" s="191"/>
      <c r="AE13" s="260"/>
      <c r="AF13" s="264"/>
      <c r="AG13" s="500"/>
      <c r="AH13" s="500"/>
      <c r="AI13" s="500"/>
      <c r="AJ13" s="500"/>
      <c r="AK13" s="500"/>
      <c r="AL13" s="500"/>
      <c r="AM13" s="500"/>
      <c r="AN13" s="77"/>
      <c r="AO13" s="77"/>
      <c r="AP13" s="77"/>
      <c r="AQ13" s="77"/>
    </row>
    <row r="14" spans="1:43" s="4" customFormat="1" ht="4.5" customHeight="1" x14ac:dyDescent="0.2">
      <c r="A14" s="2"/>
      <c r="B14" s="11"/>
      <c r="C14" s="6"/>
      <c r="D14" s="6"/>
      <c r="E14" s="6"/>
      <c r="F14" s="6"/>
      <c r="G14" s="18"/>
      <c r="H14" s="18"/>
      <c r="I14" s="18"/>
      <c r="J14" s="18"/>
      <c r="K14" s="18"/>
      <c r="L14" s="18"/>
      <c r="M14" s="18"/>
      <c r="N14" s="16"/>
      <c r="O14" s="193"/>
      <c r="P14" s="164" t="s">
        <v>136</v>
      </c>
      <c r="Q14" s="164">
        <v>82.94</v>
      </c>
      <c r="R14" s="164">
        <v>78.73</v>
      </c>
      <c r="S14" s="164">
        <v>148.44999999999999</v>
      </c>
      <c r="T14" s="164">
        <v>131.02000000000001</v>
      </c>
      <c r="U14" s="69"/>
      <c r="V14" s="69"/>
      <c r="W14" s="195"/>
      <c r="X14" s="195"/>
      <c r="Y14" s="195"/>
      <c r="Z14" s="191"/>
      <c r="AA14" s="191"/>
      <c r="AB14" s="191"/>
      <c r="AC14" s="191"/>
      <c r="AD14" s="191"/>
      <c r="AE14" s="260"/>
      <c r="AF14" s="264"/>
      <c r="AG14" s="265"/>
      <c r="AH14" s="265"/>
      <c r="AI14" s="265"/>
      <c r="AJ14" s="265"/>
      <c r="AK14" s="265"/>
      <c r="AL14" s="265"/>
      <c r="AM14" s="265"/>
      <c r="AN14" s="77"/>
      <c r="AO14" s="77"/>
      <c r="AP14" s="77"/>
      <c r="AQ14" s="77"/>
    </row>
    <row r="15" spans="1:43" s="4" customFormat="1" ht="15" x14ac:dyDescent="0.2">
      <c r="A15" s="2"/>
      <c r="B15" s="11"/>
      <c r="C15" s="6"/>
      <c r="D15" s="521" t="s">
        <v>292</v>
      </c>
      <c r="E15" s="521"/>
      <c r="F15" s="521"/>
      <c r="G15" s="521"/>
      <c r="H15" s="521"/>
      <c r="I15" s="521"/>
      <c r="J15" s="521"/>
      <c r="K15" s="521"/>
      <c r="L15" s="521"/>
      <c r="M15" s="521"/>
      <c r="N15" s="24"/>
      <c r="O15" s="193"/>
      <c r="P15" s="164" t="s">
        <v>137</v>
      </c>
      <c r="Q15" s="164">
        <v>36.659999999999997</v>
      </c>
      <c r="R15" s="164">
        <v>33.659999999999997</v>
      </c>
      <c r="S15" s="164">
        <v>51.09</v>
      </c>
      <c r="T15" s="164">
        <v>45.08</v>
      </c>
      <c r="U15" s="69"/>
      <c r="V15" s="69"/>
      <c r="W15" s="248"/>
      <c r="X15" s="248"/>
      <c r="Y15" s="248"/>
      <c r="Z15" s="248"/>
      <c r="AA15" s="248"/>
      <c r="AB15" s="248"/>
      <c r="AC15" s="248"/>
      <c r="AD15" s="248"/>
      <c r="AE15" s="266"/>
      <c r="AF15" s="266"/>
      <c r="AG15" s="266"/>
      <c r="AH15" s="266"/>
      <c r="AI15" s="266"/>
      <c r="AJ15" s="266"/>
      <c r="AK15" s="266"/>
      <c r="AL15" s="263"/>
      <c r="AM15" s="263"/>
      <c r="AN15" s="77"/>
      <c r="AO15" s="77"/>
      <c r="AP15" s="77"/>
      <c r="AQ15" s="77"/>
    </row>
    <row r="16" spans="1:43" s="4" customFormat="1" ht="4.5" customHeight="1" thickBot="1" x14ac:dyDescent="0.25">
      <c r="A16" s="2"/>
      <c r="B16" s="25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193"/>
      <c r="P16" s="164" t="s">
        <v>138</v>
      </c>
      <c r="Q16" s="164">
        <v>49.88</v>
      </c>
      <c r="R16" s="164">
        <v>45.68</v>
      </c>
      <c r="S16" s="164">
        <v>72.72</v>
      </c>
      <c r="T16" s="164">
        <v>64.31</v>
      </c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66"/>
      <c r="AF16" s="266"/>
      <c r="AG16" s="266"/>
      <c r="AH16" s="266"/>
      <c r="AI16" s="266"/>
      <c r="AJ16" s="266"/>
      <c r="AK16" s="266"/>
      <c r="AL16" s="263"/>
      <c r="AM16" s="263"/>
      <c r="AN16" s="77"/>
      <c r="AO16" s="77"/>
      <c r="AP16" s="77"/>
      <c r="AQ16" s="77"/>
    </row>
    <row r="17" spans="1:43" ht="12" customHeight="1" x14ac:dyDescent="0.2">
      <c r="A17" s="1"/>
      <c r="B17" s="1"/>
      <c r="C17" s="1"/>
      <c r="D17" s="1"/>
      <c r="E17" s="1"/>
      <c r="F17" s="1"/>
      <c r="G17" s="1"/>
      <c r="I17" s="224" t="str">
        <f>IF(AND(I18&gt;0,(M18-K18+1)&lt;I18),"REVISE LAS FECHAS DEL VIAJE","")</f>
        <v/>
      </c>
      <c r="J17" s="206"/>
      <c r="K17" s="225" t="str">
        <f>IF(AND(M18&lt;&gt;"",K18&lt;&gt;"",J19&lt;1),"ERROR EN LAS FECHAS INTRODUCIDAS",IF(OR(K18&lt;&gt;K19,M18&lt;&gt;M19),"Se incluye explicación en la Memoria por el cambio",""))</f>
        <v/>
      </c>
      <c r="L17" s="1"/>
      <c r="M17" s="1"/>
      <c r="N17" s="1"/>
      <c r="O17" s="193"/>
      <c r="P17" s="164" t="s">
        <v>139</v>
      </c>
      <c r="Q17" s="164">
        <v>79.33</v>
      </c>
      <c r="R17" s="164">
        <v>74.53</v>
      </c>
      <c r="S17" s="164">
        <v>128.02000000000001</v>
      </c>
      <c r="T17" s="164">
        <v>112.99</v>
      </c>
      <c r="AD17" s="248"/>
      <c r="AE17" s="266"/>
      <c r="AF17" s="266"/>
      <c r="AG17" s="266"/>
      <c r="AH17" s="266"/>
    </row>
    <row r="18" spans="1:43" s="167" customFormat="1" ht="15" x14ac:dyDescent="0.25">
      <c r="A18" s="69"/>
      <c r="B18" s="69"/>
      <c r="C18" s="457" t="str">
        <f>IF('PRE-VIAJE OTT'!E27="","",'PRE-VIAJE OTT'!E27)</f>
        <v/>
      </c>
      <c r="D18" s="458"/>
      <c r="E18" s="458"/>
      <c r="F18" s="459"/>
      <c r="G18" s="172"/>
      <c r="H18" s="165" t="s">
        <v>100</v>
      </c>
      <c r="I18" s="233"/>
      <c r="J18" s="168" t="s">
        <v>106</v>
      </c>
      <c r="K18" s="171"/>
      <c r="L18" s="170" t="s">
        <v>101</v>
      </c>
      <c r="M18" s="171"/>
      <c r="N18" s="166"/>
      <c r="O18" s="193"/>
      <c r="P18" s="164" t="s">
        <v>140</v>
      </c>
      <c r="Q18" s="164">
        <v>37.86</v>
      </c>
      <c r="R18" s="164">
        <v>35.46</v>
      </c>
      <c r="S18" s="164">
        <v>53.49</v>
      </c>
      <c r="T18" s="164">
        <v>46.88</v>
      </c>
      <c r="U18" s="196"/>
      <c r="V18" s="193"/>
      <c r="W18" s="193"/>
      <c r="X18" s="193"/>
      <c r="Y18" s="193"/>
      <c r="Z18" s="193"/>
      <c r="AA18" s="193"/>
      <c r="AB18" s="196"/>
      <c r="AC18" s="196"/>
      <c r="AD18" s="248"/>
      <c r="AE18" s="266"/>
      <c r="AF18" s="266"/>
      <c r="AG18" s="266"/>
      <c r="AH18" s="266"/>
      <c r="AI18" s="258"/>
      <c r="AJ18" s="258"/>
      <c r="AK18" s="196"/>
      <c r="AL18" s="191"/>
      <c r="AM18" s="194"/>
      <c r="AN18" s="267"/>
      <c r="AO18" s="267"/>
      <c r="AP18" s="263"/>
      <c r="AQ18" s="242"/>
    </row>
    <row r="19" spans="1:43" s="222" customFormat="1" ht="12.75" customHeight="1" x14ac:dyDescent="0.2">
      <c r="A19" s="213"/>
      <c r="B19" s="213"/>
      <c r="C19" s="214"/>
      <c r="D19" s="215"/>
      <c r="E19" s="213"/>
      <c r="F19" s="213"/>
      <c r="G19" s="213"/>
      <c r="H19" s="216" t="s">
        <v>231</v>
      </c>
      <c r="I19" s="217">
        <f>'PRE-VIAJE OTT'!E25</f>
        <v>0</v>
      </c>
      <c r="J19" s="138">
        <f>M18-K18+1</f>
        <v>1</v>
      </c>
      <c r="K19" s="218" t="str">
        <f>IF('PRE-VIAJE OTT'!N25&lt;&gt;"",'PRE-VIAJE OTT'!N25,"")</f>
        <v/>
      </c>
      <c r="L19" s="213"/>
      <c r="M19" s="218" t="str">
        <f>IF('PRE-VIAJE OTT'!AC25&lt;&gt;"",'PRE-VIAJE OTT'!AC25,"")</f>
        <v/>
      </c>
      <c r="N19" s="219"/>
      <c r="O19" s="196"/>
      <c r="P19" s="268" t="s">
        <v>141</v>
      </c>
      <c r="Q19" s="268">
        <v>48.68</v>
      </c>
      <c r="R19" s="268">
        <v>45.68</v>
      </c>
      <c r="S19" s="268">
        <v>88.35</v>
      </c>
      <c r="T19" s="268">
        <v>77.53</v>
      </c>
      <c r="U19" s="220"/>
      <c r="V19" s="220"/>
      <c r="W19" s="220"/>
      <c r="X19" s="220"/>
      <c r="Y19" s="220"/>
      <c r="Z19" s="220"/>
      <c r="AA19" s="220"/>
      <c r="AB19" s="221"/>
      <c r="AC19" s="221"/>
      <c r="AD19" s="269"/>
      <c r="AE19" s="270"/>
      <c r="AF19" s="270"/>
      <c r="AG19" s="270"/>
      <c r="AH19" s="270"/>
      <c r="AI19" s="271"/>
      <c r="AJ19" s="271"/>
      <c r="AK19" s="221"/>
      <c r="AL19" s="221"/>
      <c r="AM19" s="221"/>
      <c r="AN19" s="272"/>
      <c r="AO19" s="272"/>
      <c r="AP19" s="270"/>
      <c r="AQ19" s="273"/>
    </row>
    <row r="20" spans="1:43" ht="18" x14ac:dyDescent="0.25">
      <c r="A20" s="1"/>
      <c r="B20" s="12" t="s">
        <v>232</v>
      </c>
      <c r="C20" s="2"/>
      <c r="D20" s="29"/>
      <c r="E20" s="29"/>
      <c r="F20" s="126"/>
      <c r="G20" s="29"/>
      <c r="H20" s="29"/>
      <c r="I20" s="29"/>
      <c r="J20" s="501" t="str">
        <f>IF('PRE-VIAJE OTT'!AD40="","",IF(OR('POST-VIAJE OTT'!K24&lt;&gt;"",'POST-VIAJE OTT'!K32&lt;&gt;"",'POST-VIAJE OTT'!K49&lt;&gt;"",'POST-VIAJE OTT'!K58&lt;&gt;""),"","INCLUYA LOS PAGOS A LA AGENCIA QUE SOLICITÓ EN EL PREVIAJE"))</f>
        <v/>
      </c>
      <c r="K20" s="501"/>
      <c r="L20" s="501"/>
      <c r="M20" s="501"/>
      <c r="N20" s="2"/>
      <c r="O20" s="196"/>
      <c r="P20" s="164" t="s">
        <v>142</v>
      </c>
      <c r="Q20" s="164">
        <v>51.69</v>
      </c>
      <c r="R20" s="164">
        <v>48.68</v>
      </c>
      <c r="S20" s="164">
        <v>94.36</v>
      </c>
      <c r="T20" s="164">
        <v>82.94</v>
      </c>
      <c r="W20" s="195"/>
      <c r="X20" s="195"/>
      <c r="Y20" s="195"/>
      <c r="AD20" s="248"/>
      <c r="AE20" s="266"/>
      <c r="AF20" s="266"/>
      <c r="AG20" s="266"/>
      <c r="AH20" s="266"/>
    </row>
    <row r="21" spans="1:43" ht="6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96"/>
      <c r="P21" s="164" t="s">
        <v>143</v>
      </c>
      <c r="Q21" s="164">
        <v>50.49</v>
      </c>
      <c r="R21" s="164">
        <v>46.88</v>
      </c>
      <c r="S21" s="164">
        <v>102.17</v>
      </c>
      <c r="T21" s="164">
        <v>90.15</v>
      </c>
      <c r="W21" s="248"/>
      <c r="X21" s="248"/>
      <c r="Y21" s="248"/>
      <c r="AD21" s="248"/>
      <c r="AE21" s="266"/>
      <c r="AF21" s="266"/>
      <c r="AG21" s="266"/>
      <c r="AH21" s="266"/>
    </row>
    <row r="22" spans="1:43" ht="4.5" customHeight="1" x14ac:dyDescent="0.2">
      <c r="A22" s="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196"/>
      <c r="P22" s="164" t="s">
        <v>144</v>
      </c>
      <c r="Q22" s="164">
        <v>46.28</v>
      </c>
      <c r="R22" s="164">
        <v>43.27</v>
      </c>
      <c r="S22" s="164">
        <v>71.52</v>
      </c>
      <c r="T22" s="164">
        <v>63.11</v>
      </c>
      <c r="W22" s="248"/>
      <c r="X22" s="248"/>
      <c r="Y22" s="248"/>
      <c r="AD22" s="248"/>
      <c r="AE22" s="266"/>
      <c r="AF22" s="266"/>
      <c r="AG22" s="266"/>
      <c r="AH22" s="266"/>
    </row>
    <row r="23" spans="1:43" ht="15" x14ac:dyDescent="0.25">
      <c r="A23" s="1"/>
      <c r="B23" s="11"/>
      <c r="C23" s="34" t="s">
        <v>15</v>
      </c>
      <c r="D23" s="34" t="s">
        <v>79</v>
      </c>
      <c r="E23" s="30"/>
      <c r="F23" s="30"/>
      <c r="G23" s="148"/>
      <c r="H23" s="148"/>
      <c r="I23" s="148"/>
      <c r="J23" s="148"/>
      <c r="K23" s="148"/>
      <c r="L23" s="148"/>
      <c r="M23" s="37" t="s">
        <v>16</v>
      </c>
      <c r="N23" s="16"/>
      <c r="O23" s="196"/>
      <c r="P23" s="164" t="s">
        <v>145</v>
      </c>
      <c r="Q23" s="164">
        <v>78.13</v>
      </c>
      <c r="R23" s="164">
        <v>73.319999999999993</v>
      </c>
      <c r="S23" s="164">
        <v>123.81</v>
      </c>
      <c r="T23" s="164">
        <v>109.38</v>
      </c>
      <c r="W23" s="250"/>
      <c r="X23" s="250"/>
      <c r="Y23" s="250"/>
      <c r="AD23" s="248"/>
      <c r="AE23" s="266"/>
      <c r="AF23" s="266"/>
      <c r="AG23" s="266"/>
      <c r="AH23" s="266"/>
    </row>
    <row r="24" spans="1:43" ht="14.25" x14ac:dyDescent="0.2">
      <c r="A24" s="1"/>
      <c r="B24" s="11"/>
      <c r="C24" s="30"/>
      <c r="D24" s="30"/>
      <c r="E24" s="30"/>
      <c r="F24" s="30"/>
      <c r="G24" s="30"/>
      <c r="H24" s="30"/>
      <c r="I24" s="156" t="s">
        <v>236</v>
      </c>
      <c r="J24" s="239"/>
      <c r="K24" s="226"/>
      <c r="L24" s="2" t="s">
        <v>41</v>
      </c>
      <c r="M24" s="38"/>
      <c r="N24" s="16"/>
      <c r="O24" s="196"/>
      <c r="P24" s="164" t="s">
        <v>146</v>
      </c>
      <c r="Q24" s="164">
        <v>55.29</v>
      </c>
      <c r="R24" s="164">
        <v>52.89</v>
      </c>
      <c r="S24" s="164">
        <v>102.17</v>
      </c>
      <c r="T24" s="164">
        <v>90.15</v>
      </c>
      <c r="W24" s="250"/>
      <c r="X24" s="250"/>
      <c r="Y24" s="250"/>
    </row>
    <row r="25" spans="1:43" ht="14.25" x14ac:dyDescent="0.2">
      <c r="A25" s="1"/>
      <c r="B25" s="11"/>
      <c r="C25" s="13" t="s">
        <v>17</v>
      </c>
      <c r="D25" s="13" t="s">
        <v>18</v>
      </c>
      <c r="E25" s="13"/>
      <c r="F25" s="13"/>
      <c r="G25" s="30"/>
      <c r="H25" s="30"/>
      <c r="I25" s="30"/>
      <c r="J25" s="23"/>
      <c r="K25" s="226"/>
      <c r="L25" s="30" t="s">
        <v>19</v>
      </c>
      <c r="M25" s="38"/>
      <c r="N25" s="16"/>
      <c r="O25" s="196"/>
      <c r="P25" s="164" t="s">
        <v>147</v>
      </c>
      <c r="Q25" s="164">
        <v>49.28</v>
      </c>
      <c r="R25" s="164">
        <v>46.28</v>
      </c>
      <c r="S25" s="164">
        <v>61.3</v>
      </c>
      <c r="T25" s="164">
        <v>54.09</v>
      </c>
      <c r="W25" s="250"/>
      <c r="X25" s="250"/>
      <c r="Y25" s="250"/>
    </row>
    <row r="26" spans="1:43" ht="14.25" x14ac:dyDescent="0.2">
      <c r="A26" s="1"/>
      <c r="B26" s="11"/>
      <c r="C26" s="30"/>
      <c r="D26" s="30"/>
      <c r="E26" s="30"/>
      <c r="F26" s="30"/>
      <c r="G26" s="30"/>
      <c r="H26" s="30"/>
      <c r="I26" s="30"/>
      <c r="J26" s="20"/>
      <c r="K26" s="226"/>
      <c r="L26" s="52" t="s">
        <v>294</v>
      </c>
      <c r="M26" s="38"/>
      <c r="N26" s="16"/>
      <c r="O26" s="196"/>
      <c r="P26" s="164" t="s">
        <v>148</v>
      </c>
      <c r="Q26" s="164">
        <v>44.47</v>
      </c>
      <c r="R26" s="164">
        <v>40.869999999999997</v>
      </c>
      <c r="S26" s="164">
        <v>65.510000000000005</v>
      </c>
      <c r="T26" s="164">
        <v>57.7</v>
      </c>
    </row>
    <row r="27" spans="1:43" ht="14.25" x14ac:dyDescent="0.2">
      <c r="A27" s="1"/>
      <c r="B27" s="11"/>
      <c r="C27" s="13" t="s">
        <v>20</v>
      </c>
      <c r="D27" s="13" t="s">
        <v>71</v>
      </c>
      <c r="E27" s="30"/>
      <c r="F27" s="30"/>
      <c r="G27" s="30"/>
      <c r="H27" s="30"/>
      <c r="I27" s="30"/>
      <c r="J27" s="39"/>
      <c r="K27" s="36"/>
      <c r="L27" s="3"/>
      <c r="M27" s="36"/>
      <c r="N27" s="16"/>
      <c r="O27" s="196"/>
      <c r="P27" s="164" t="s">
        <v>149</v>
      </c>
      <c r="Q27" s="164">
        <v>49.88</v>
      </c>
      <c r="R27" s="164">
        <v>45.68</v>
      </c>
      <c r="S27" s="164">
        <v>72.72</v>
      </c>
      <c r="T27" s="164">
        <v>64.31</v>
      </c>
    </row>
    <row r="28" spans="1:43" s="7" customFormat="1" ht="4.5" customHeight="1" x14ac:dyDescent="0.2">
      <c r="A28" s="1"/>
      <c r="B28" s="11"/>
      <c r="C28" s="30"/>
      <c r="D28" s="20"/>
      <c r="E28" s="40"/>
      <c r="F28" s="125"/>
      <c r="G28" s="40"/>
      <c r="H28" s="40"/>
      <c r="I28" s="17"/>
      <c r="J28" s="20"/>
      <c r="K28" s="30"/>
      <c r="L28" s="30"/>
      <c r="M28" s="30"/>
      <c r="N28" s="16"/>
      <c r="O28" s="196"/>
      <c r="P28" s="164" t="s">
        <v>150</v>
      </c>
      <c r="Q28" s="164">
        <v>33.06</v>
      </c>
      <c r="R28" s="164">
        <v>29.45</v>
      </c>
      <c r="S28" s="164">
        <v>56.5</v>
      </c>
      <c r="T28" s="164">
        <v>49.88</v>
      </c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258"/>
      <c r="AF28" s="258"/>
      <c r="AG28" s="258"/>
      <c r="AH28" s="258"/>
      <c r="AI28" s="258"/>
      <c r="AJ28" s="258"/>
      <c r="AK28" s="258"/>
      <c r="AL28" s="258"/>
      <c r="AM28" s="258"/>
      <c r="AN28" s="115"/>
      <c r="AO28" s="115"/>
      <c r="AP28" s="115"/>
      <c r="AQ28" s="115"/>
    </row>
    <row r="29" spans="1:43" s="7" customFormat="1" ht="12.75" customHeight="1" x14ac:dyDescent="0.2">
      <c r="A29" s="1"/>
      <c r="B29" s="11"/>
      <c r="C29" s="30"/>
      <c r="D29" s="132" t="s">
        <v>22</v>
      </c>
      <c r="E29" s="525"/>
      <c r="F29" s="526"/>
      <c r="G29" s="528" t="str">
        <f>IF(E29&gt;=400,"se adjunta itinerario y repostajes","")</f>
        <v/>
      </c>
      <c r="H29" s="529"/>
      <c r="I29" s="41"/>
      <c r="K29" s="232">
        <f>0.19*E29</f>
        <v>0</v>
      </c>
      <c r="L29" s="52" t="s">
        <v>294</v>
      </c>
      <c r="M29" s="38"/>
      <c r="N29" s="16"/>
      <c r="O29" s="196"/>
      <c r="P29" s="164" t="s">
        <v>151</v>
      </c>
      <c r="Q29" s="164">
        <v>64.91</v>
      </c>
      <c r="R29" s="164">
        <v>62.51</v>
      </c>
      <c r="S29" s="164">
        <v>122.61</v>
      </c>
      <c r="T29" s="164">
        <v>108.18</v>
      </c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258"/>
      <c r="AF29" s="258"/>
      <c r="AG29" s="258"/>
      <c r="AH29" s="258"/>
      <c r="AI29" s="258"/>
      <c r="AJ29" s="258"/>
      <c r="AK29" s="258"/>
      <c r="AL29" s="258"/>
      <c r="AM29" s="258"/>
      <c r="AN29" s="115"/>
      <c r="AO29" s="115"/>
      <c r="AP29" s="115"/>
      <c r="AQ29" s="115"/>
    </row>
    <row r="30" spans="1:43" s="7" customFormat="1" ht="10.5" customHeight="1" x14ac:dyDescent="0.2">
      <c r="A30" s="1"/>
      <c r="B30" s="11"/>
      <c r="C30" s="30"/>
      <c r="D30" s="42"/>
      <c r="E30" s="30"/>
      <c r="F30" s="30"/>
      <c r="G30" s="43"/>
      <c r="H30" s="43"/>
      <c r="I30" s="43"/>
      <c r="J30" s="39"/>
      <c r="K30" s="211" t="str">
        <f>IF(AND(E29&lt;&gt;"",'PRE-VIAJE OTT'!O31=""),"NO HA SOLICITADO AUTORIZACIÓN EN EL PREVIAJE","")</f>
        <v/>
      </c>
      <c r="L30" s="36"/>
      <c r="M30" s="36"/>
      <c r="N30" s="16"/>
      <c r="O30" s="196"/>
      <c r="P30" s="164" t="s">
        <v>152</v>
      </c>
      <c r="Q30" s="164">
        <v>36.659999999999997</v>
      </c>
      <c r="R30" s="164">
        <v>34.26</v>
      </c>
      <c r="S30" s="164">
        <v>64.31</v>
      </c>
      <c r="T30" s="164">
        <v>56.5</v>
      </c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258"/>
      <c r="AF30" s="258"/>
      <c r="AG30" s="258"/>
      <c r="AH30" s="258"/>
      <c r="AI30" s="258"/>
      <c r="AJ30" s="258"/>
      <c r="AK30" s="258"/>
      <c r="AL30" s="258"/>
      <c r="AM30" s="258"/>
      <c r="AN30" s="115"/>
      <c r="AO30" s="115"/>
      <c r="AP30" s="115"/>
      <c r="AQ30" s="115"/>
    </row>
    <row r="31" spans="1:43" s="7" customFormat="1" ht="14.25" x14ac:dyDescent="0.2">
      <c r="A31" s="1"/>
      <c r="B31" s="11"/>
      <c r="C31" s="13" t="s">
        <v>23</v>
      </c>
      <c r="D31" s="13" t="s">
        <v>24</v>
      </c>
      <c r="E31" s="30"/>
      <c r="F31" s="30"/>
      <c r="G31" s="30"/>
      <c r="H31" s="30"/>
      <c r="I31" s="30"/>
      <c r="J31" s="39"/>
      <c r="K31" s="36"/>
      <c r="L31" s="36"/>
      <c r="M31" s="36"/>
      <c r="N31" s="16"/>
      <c r="O31" s="196"/>
      <c r="P31" s="164" t="s">
        <v>153</v>
      </c>
      <c r="Q31" s="164">
        <v>43.27</v>
      </c>
      <c r="R31" s="164">
        <v>39.67</v>
      </c>
      <c r="S31" s="164">
        <v>64.91</v>
      </c>
      <c r="T31" s="164">
        <v>57.1</v>
      </c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258"/>
      <c r="AF31" s="258"/>
      <c r="AG31" s="258"/>
      <c r="AH31" s="258"/>
      <c r="AI31" s="258"/>
      <c r="AJ31" s="258"/>
      <c r="AK31" s="258"/>
      <c r="AL31" s="258"/>
      <c r="AM31" s="258"/>
      <c r="AN31" s="115"/>
      <c r="AO31" s="115"/>
      <c r="AP31" s="115"/>
      <c r="AQ31" s="115"/>
    </row>
    <row r="32" spans="1:43" s="62" customFormat="1" ht="14.25" customHeight="1" x14ac:dyDescent="0.2">
      <c r="A32" s="1"/>
      <c r="B32" s="11"/>
      <c r="C32" s="13"/>
      <c r="D32" s="530" t="s">
        <v>91</v>
      </c>
      <c r="E32" s="530"/>
      <c r="F32" s="530"/>
      <c r="G32" s="530"/>
      <c r="H32" s="530"/>
      <c r="I32" s="156" t="s">
        <v>236</v>
      </c>
      <c r="J32" s="238"/>
      <c r="K32" s="226"/>
      <c r="L32" s="2" t="s">
        <v>41</v>
      </c>
      <c r="M32" s="38"/>
      <c r="N32" s="16"/>
      <c r="O32" s="196"/>
      <c r="P32" s="164" t="s">
        <v>154</v>
      </c>
      <c r="Q32" s="164">
        <v>39.07</v>
      </c>
      <c r="R32" s="164">
        <v>36.659999999999997</v>
      </c>
      <c r="S32" s="164">
        <v>91.35</v>
      </c>
      <c r="T32" s="164">
        <v>80.540000000000006</v>
      </c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258"/>
      <c r="AF32" s="258"/>
      <c r="AG32" s="258"/>
      <c r="AH32" s="258"/>
      <c r="AI32" s="258"/>
      <c r="AJ32" s="258"/>
      <c r="AK32" s="258"/>
      <c r="AL32" s="258"/>
      <c r="AM32" s="258"/>
      <c r="AN32" s="115"/>
      <c r="AO32" s="115"/>
      <c r="AP32" s="115"/>
      <c r="AQ32" s="115"/>
    </row>
    <row r="33" spans="1:43" s="7" customFormat="1" ht="14.25" customHeight="1" x14ac:dyDescent="0.2">
      <c r="A33" s="1"/>
      <c r="B33" s="11"/>
      <c r="C33" s="13"/>
      <c r="D33" s="530"/>
      <c r="E33" s="530"/>
      <c r="F33" s="530"/>
      <c r="G33" s="530"/>
      <c r="H33" s="530"/>
      <c r="I33" s="30"/>
      <c r="J33" s="23"/>
      <c r="K33" s="226"/>
      <c r="L33" s="30" t="s">
        <v>19</v>
      </c>
      <c r="M33" s="38"/>
      <c r="N33" s="16"/>
      <c r="O33" s="196"/>
      <c r="P33" s="164" t="s">
        <v>155</v>
      </c>
      <c r="Q33" s="164">
        <v>43.27</v>
      </c>
      <c r="R33" s="164">
        <v>39.67</v>
      </c>
      <c r="S33" s="164">
        <v>66.11</v>
      </c>
      <c r="T33" s="164">
        <v>58.3</v>
      </c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258"/>
      <c r="AF33" s="258"/>
      <c r="AG33" s="258"/>
      <c r="AH33" s="258"/>
      <c r="AI33" s="258"/>
      <c r="AJ33" s="258"/>
      <c r="AK33" s="258"/>
      <c r="AL33" s="258"/>
      <c r="AM33" s="258"/>
      <c r="AN33" s="115"/>
      <c r="AO33" s="115"/>
      <c r="AP33" s="115"/>
      <c r="AQ33" s="115"/>
    </row>
    <row r="34" spans="1:43" s="7" customFormat="1" ht="12" customHeight="1" x14ac:dyDescent="0.2">
      <c r="A34" s="1"/>
      <c r="B34" s="11"/>
      <c r="C34" s="30"/>
      <c r="D34" s="139"/>
      <c r="E34" s="139"/>
      <c r="F34" s="139"/>
      <c r="G34" s="139"/>
      <c r="H34" s="139"/>
      <c r="I34" s="139"/>
      <c r="J34" s="139"/>
      <c r="K34" s="226"/>
      <c r="L34" s="52" t="s">
        <v>294</v>
      </c>
      <c r="M34" s="38"/>
      <c r="N34" s="16"/>
      <c r="O34" s="196"/>
      <c r="P34" s="164" t="s">
        <v>156</v>
      </c>
      <c r="Q34" s="164">
        <v>56.5</v>
      </c>
      <c r="R34" s="164">
        <v>52.89</v>
      </c>
      <c r="S34" s="164">
        <v>101.57</v>
      </c>
      <c r="T34" s="164">
        <v>89.55</v>
      </c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258"/>
      <c r="AF34" s="258"/>
      <c r="AG34" s="258"/>
      <c r="AH34" s="258"/>
      <c r="AI34" s="258"/>
      <c r="AJ34" s="258"/>
      <c r="AK34" s="258"/>
      <c r="AL34" s="258"/>
      <c r="AM34" s="258"/>
      <c r="AN34" s="115"/>
      <c r="AO34" s="115"/>
      <c r="AP34" s="115"/>
      <c r="AQ34" s="115"/>
    </row>
    <row r="35" spans="1:43" s="7" customFormat="1" ht="3.75" customHeight="1" x14ac:dyDescent="0.2">
      <c r="A35" s="1"/>
      <c r="B35" s="11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6"/>
      <c r="O35" s="196"/>
      <c r="P35" s="164" t="s">
        <v>157</v>
      </c>
      <c r="Q35" s="164">
        <v>43.27</v>
      </c>
      <c r="R35" s="164">
        <v>40.869999999999997</v>
      </c>
      <c r="S35" s="164">
        <v>75.73</v>
      </c>
      <c r="T35" s="164">
        <v>66.709999999999994</v>
      </c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258"/>
      <c r="AF35" s="258"/>
      <c r="AG35" s="258"/>
      <c r="AH35" s="258"/>
      <c r="AI35" s="258"/>
      <c r="AJ35" s="258"/>
      <c r="AK35" s="258"/>
      <c r="AL35" s="258"/>
      <c r="AM35" s="258"/>
      <c r="AN35" s="115"/>
      <c r="AO35" s="115"/>
      <c r="AP35" s="115"/>
      <c r="AQ35" s="115"/>
    </row>
    <row r="36" spans="1:43" s="7" customFormat="1" ht="6" customHeight="1" thickBot="1" x14ac:dyDescent="0.25">
      <c r="A36" s="1"/>
      <c r="B36" s="11"/>
      <c r="C36" s="30"/>
      <c r="D36" s="1"/>
      <c r="E36" s="1"/>
      <c r="F36" s="1"/>
      <c r="G36" s="1"/>
      <c r="H36" s="2"/>
      <c r="I36" s="2"/>
      <c r="J36" s="54"/>
      <c r="K36" s="48"/>
      <c r="L36" s="52"/>
      <c r="M36" s="50"/>
      <c r="N36" s="16"/>
      <c r="O36" s="196"/>
      <c r="P36" s="164" t="s">
        <v>158</v>
      </c>
      <c r="Q36" s="164">
        <v>69.72</v>
      </c>
      <c r="R36" s="164">
        <v>66.11</v>
      </c>
      <c r="S36" s="164">
        <v>143.04</v>
      </c>
      <c r="T36" s="164">
        <v>126.21</v>
      </c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258"/>
      <c r="AF36" s="258"/>
      <c r="AG36" s="258"/>
      <c r="AH36" s="258"/>
      <c r="AI36" s="258"/>
      <c r="AJ36" s="258"/>
      <c r="AK36" s="258"/>
      <c r="AL36" s="258"/>
      <c r="AM36" s="258"/>
      <c r="AN36" s="115"/>
      <c r="AO36" s="115"/>
      <c r="AP36" s="115"/>
      <c r="AQ36" s="115"/>
    </row>
    <row r="37" spans="1:43" s="7" customFormat="1" ht="5.25" customHeight="1" x14ac:dyDescent="0.2">
      <c r="A37" s="1"/>
      <c r="B37" s="31"/>
      <c r="C37" s="32"/>
      <c r="D37" s="32"/>
      <c r="E37" s="32"/>
      <c r="F37" s="32"/>
      <c r="G37" s="32"/>
      <c r="H37" s="11"/>
      <c r="I37" s="2"/>
      <c r="J37" s="2"/>
      <c r="K37" s="2"/>
      <c r="L37" s="52"/>
      <c r="M37" s="2"/>
      <c r="N37" s="16"/>
      <c r="O37" s="196"/>
      <c r="P37" s="164" t="s">
        <v>159</v>
      </c>
      <c r="Q37" s="164">
        <v>37.86</v>
      </c>
      <c r="R37" s="164">
        <v>34.86</v>
      </c>
      <c r="S37" s="164">
        <v>119.6</v>
      </c>
      <c r="T37" s="164">
        <v>105.18</v>
      </c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258"/>
      <c r="AF37" s="258"/>
      <c r="AG37" s="258"/>
      <c r="AH37" s="258"/>
      <c r="AI37" s="258"/>
      <c r="AJ37" s="258"/>
      <c r="AK37" s="258"/>
      <c r="AL37" s="258"/>
      <c r="AM37" s="258"/>
      <c r="AN37" s="115"/>
      <c r="AO37" s="115"/>
      <c r="AP37" s="115"/>
      <c r="AQ37" s="115"/>
    </row>
    <row r="38" spans="1:43" s="7" customFormat="1" ht="15" x14ac:dyDescent="0.25">
      <c r="A38" s="1"/>
      <c r="B38" s="11"/>
      <c r="C38" s="34" t="s">
        <v>25</v>
      </c>
      <c r="D38" s="34" t="s">
        <v>26</v>
      </c>
      <c r="E38" s="124" t="str">
        <f>IF(I11&lt;&gt;"",I11,IF(M11&lt;&gt;"",M11,""))</f>
        <v>G2 (Titulado/a)</v>
      </c>
      <c r="F38" s="2"/>
      <c r="G38" s="2"/>
      <c r="H38" s="11"/>
      <c r="I38" s="2"/>
      <c r="J38" s="44" t="s">
        <v>80</v>
      </c>
      <c r="K38" s="231">
        <f>SUM(K24:K26,K29,K32:K34)</f>
        <v>0</v>
      </c>
      <c r="L38" s="30"/>
      <c r="M38" s="38"/>
      <c r="N38" s="16"/>
      <c r="O38" s="196"/>
      <c r="P38" s="164" t="s">
        <v>160</v>
      </c>
      <c r="Q38" s="164">
        <v>39.67</v>
      </c>
      <c r="R38" s="164">
        <v>36.659999999999997</v>
      </c>
      <c r="S38" s="164">
        <v>71.52</v>
      </c>
      <c r="T38" s="164">
        <v>63.11</v>
      </c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258"/>
      <c r="AF38" s="258"/>
      <c r="AG38" s="258"/>
      <c r="AH38" s="258"/>
      <c r="AI38" s="258"/>
      <c r="AJ38" s="258"/>
      <c r="AK38" s="258"/>
      <c r="AL38" s="258"/>
      <c r="AM38" s="258"/>
      <c r="AN38" s="115"/>
      <c r="AO38" s="115"/>
      <c r="AP38" s="115"/>
      <c r="AQ38" s="115"/>
    </row>
    <row r="39" spans="1:43" s="7" customFormat="1" ht="6.75" customHeight="1" thickBot="1" x14ac:dyDescent="0.25">
      <c r="A39" s="1"/>
      <c r="B39" s="11"/>
      <c r="C39" s="2"/>
      <c r="D39" s="2"/>
      <c r="E39" s="2"/>
      <c r="F39" s="2"/>
      <c r="G39" s="2"/>
      <c r="H39" s="25"/>
      <c r="I39" s="45"/>
      <c r="J39" s="45"/>
      <c r="K39" s="45"/>
      <c r="L39" s="46"/>
      <c r="M39" s="45"/>
      <c r="N39" s="47"/>
      <c r="O39" s="196"/>
      <c r="P39" s="164" t="s">
        <v>161</v>
      </c>
      <c r="Q39" s="164">
        <v>65.510000000000005</v>
      </c>
      <c r="R39" s="164">
        <v>62.51</v>
      </c>
      <c r="S39" s="164">
        <v>114.79</v>
      </c>
      <c r="T39" s="164">
        <v>100.97</v>
      </c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258"/>
      <c r="AF39" s="258"/>
      <c r="AG39" s="258"/>
      <c r="AH39" s="258"/>
      <c r="AI39" s="258"/>
      <c r="AJ39" s="258"/>
      <c r="AK39" s="258"/>
      <c r="AL39" s="258"/>
      <c r="AM39" s="258"/>
      <c r="AN39" s="115"/>
      <c r="AO39" s="115"/>
      <c r="AP39" s="115"/>
      <c r="AQ39" s="115"/>
    </row>
    <row r="40" spans="1:43" s="7" customFormat="1" ht="14.25" x14ac:dyDescent="0.2">
      <c r="A40" s="1"/>
      <c r="B40" s="11"/>
      <c r="C40" s="13" t="s">
        <v>17</v>
      </c>
      <c r="D40" s="13" t="s">
        <v>270</v>
      </c>
      <c r="E40" s="13"/>
      <c r="G40" s="283" t="str">
        <f>IF(SUM(E42:E44)&gt;I18, "SUPERA  DURACIÓN DEL VIAJE","")</f>
        <v/>
      </c>
      <c r="H40" s="240" t="str">
        <f>IF(AND(OR(D42&lt;&gt;"",D43&lt;&gt;"",D48&lt;&gt;"",D49&lt;&gt;""),E38=""),"NO SE HA INDICADO GRUPO PARA LA CATEGORÍA DE PERSONAL ESCOGIDA","")</f>
        <v/>
      </c>
      <c r="I40" s="2"/>
      <c r="K40" s="240"/>
      <c r="L40" s="240"/>
      <c r="M40" s="240"/>
      <c r="N40" s="16"/>
      <c r="O40" s="196"/>
      <c r="P40" s="164" t="s">
        <v>162</v>
      </c>
      <c r="Q40" s="164">
        <v>65.510000000000005</v>
      </c>
      <c r="R40" s="164">
        <v>61.9</v>
      </c>
      <c r="S40" s="164">
        <v>122.61</v>
      </c>
      <c r="T40" s="164">
        <v>108.18</v>
      </c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258"/>
      <c r="AF40" s="258"/>
      <c r="AG40" s="258"/>
      <c r="AH40" s="258"/>
      <c r="AI40" s="258"/>
      <c r="AJ40" s="258"/>
      <c r="AK40" s="258"/>
      <c r="AL40" s="258"/>
      <c r="AM40" s="258"/>
      <c r="AN40" s="115"/>
      <c r="AO40" s="115"/>
      <c r="AP40" s="115"/>
      <c r="AQ40" s="115"/>
    </row>
    <row r="41" spans="1:43" s="7" customFormat="1" ht="14.25" x14ac:dyDescent="0.2">
      <c r="A41" s="1"/>
      <c r="B41" s="11"/>
      <c r="C41" s="13"/>
      <c r="D41" s="130" t="s">
        <v>27</v>
      </c>
      <c r="E41" s="130" t="s">
        <v>67</v>
      </c>
      <c r="F41" s="53" t="s">
        <v>68</v>
      </c>
      <c r="G41" s="126" t="s">
        <v>70</v>
      </c>
      <c r="H41" s="2"/>
      <c r="I41" s="531"/>
      <c r="J41" s="531"/>
      <c r="K41" s="531"/>
      <c r="L41" s="531"/>
      <c r="M41" s="531"/>
      <c r="N41" s="16"/>
      <c r="O41" s="115"/>
      <c r="P41" s="164" t="s">
        <v>163</v>
      </c>
      <c r="Q41" s="164">
        <v>52.89</v>
      </c>
      <c r="R41" s="164">
        <v>49.28</v>
      </c>
      <c r="S41" s="164">
        <v>100.37</v>
      </c>
      <c r="T41" s="164">
        <v>88.35</v>
      </c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258"/>
      <c r="AF41" s="258"/>
      <c r="AG41" s="258"/>
      <c r="AH41" s="258"/>
      <c r="AI41" s="258"/>
      <c r="AJ41" s="258"/>
      <c r="AK41" s="258"/>
      <c r="AL41" s="258"/>
      <c r="AM41" s="258"/>
      <c r="AN41" s="115"/>
      <c r="AO41" s="115"/>
      <c r="AP41" s="115"/>
      <c r="AQ41" s="115"/>
    </row>
    <row r="42" spans="1:43" s="7" customFormat="1" ht="14.25" x14ac:dyDescent="0.2">
      <c r="A42" s="1"/>
      <c r="B42" s="11"/>
      <c r="C42" s="2"/>
      <c r="D42" s="198"/>
      <c r="E42" s="234"/>
      <c r="F42" s="133">
        <f>IF(AND(D42&lt;&gt;"",E38&lt;&gt;""),INDEX(IF(E38="G2 (Titulado/a)",Q:Q,R:R),MATCH(D42,P:P,0)),0)</f>
        <v>0</v>
      </c>
      <c r="G42" s="161">
        <f>E42*F42</f>
        <v>0</v>
      </c>
      <c r="H42" s="175"/>
      <c r="I42" s="175"/>
      <c r="K42" s="226"/>
      <c r="L42" s="188" t="s">
        <v>19</v>
      </c>
      <c r="M42" s="38"/>
      <c r="N42" s="16"/>
      <c r="O42" s="196"/>
      <c r="P42" s="164" t="s">
        <v>164</v>
      </c>
      <c r="Q42" s="164">
        <v>37.26</v>
      </c>
      <c r="R42" s="164">
        <v>34.26</v>
      </c>
      <c r="S42" s="164">
        <v>66.709999999999994</v>
      </c>
      <c r="T42" s="164">
        <v>58.9</v>
      </c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258"/>
      <c r="AF42" s="258"/>
      <c r="AG42" s="258"/>
      <c r="AH42" s="258"/>
      <c r="AI42" s="258"/>
      <c r="AJ42" s="258"/>
      <c r="AK42" s="258"/>
      <c r="AL42" s="258"/>
      <c r="AM42" s="258"/>
      <c r="AN42" s="115"/>
      <c r="AO42" s="115"/>
      <c r="AP42" s="115"/>
      <c r="AQ42" s="115"/>
    </row>
    <row r="43" spans="1:43" s="7" customFormat="1" ht="14.25" x14ac:dyDescent="0.2">
      <c r="A43" s="1"/>
      <c r="B43" s="11"/>
      <c r="C43" s="2"/>
      <c r="D43" s="198"/>
      <c r="E43" s="234"/>
      <c r="F43" s="133">
        <f>IF(AND(D43&lt;&gt;"",E38&lt;&gt;""),INDEX(IF(E38="G2 (Titulado/a)",Q:Q,R:R),MATCH(D43,P:P,0)),0)</f>
        <v>0</v>
      </c>
      <c r="G43" s="161">
        <f>E43*F43</f>
        <v>0</v>
      </c>
      <c r="H43" s="154">
        <f>SUM(G42:G44)</f>
        <v>0</v>
      </c>
      <c r="I43" s="535" t="str">
        <f>IF(AND(ROUND(SUM(G42:G44),2)-K42&lt;0,K43&gt;0),"NO PUEDE IMPUTAR NADA",IF(AND(ROUND(SUM(K42:K43),2)&gt;ROUND(SUM(G42:G44),2),K43&lt;&gt;0),CONCATENATE("ERROR: MÁXIMO ",ROUND(SUM(G42:G44)-K42,2),"€"),""))</f>
        <v/>
      </c>
      <c r="J43" s="536"/>
      <c r="K43" s="226"/>
      <c r="L43" s="52" t="s">
        <v>294</v>
      </c>
      <c r="M43" s="38"/>
      <c r="N43" s="16"/>
      <c r="O43" s="196"/>
      <c r="P43" s="164" t="s">
        <v>165</v>
      </c>
      <c r="Q43" s="164">
        <v>39.07</v>
      </c>
      <c r="R43" s="164">
        <v>36.659999999999997</v>
      </c>
      <c r="S43" s="164">
        <v>69.12</v>
      </c>
      <c r="T43" s="164">
        <v>61.3</v>
      </c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258"/>
      <c r="AF43" s="258"/>
      <c r="AG43" s="258"/>
      <c r="AH43" s="258"/>
      <c r="AI43" s="258"/>
      <c r="AJ43" s="258"/>
      <c r="AK43" s="258"/>
      <c r="AL43" s="258"/>
      <c r="AM43" s="258"/>
      <c r="AN43" s="115"/>
      <c r="AO43" s="115"/>
      <c r="AP43" s="115"/>
      <c r="AQ43" s="115"/>
    </row>
    <row r="44" spans="1:43" s="7" customFormat="1" ht="15" x14ac:dyDescent="0.25">
      <c r="A44" s="1"/>
      <c r="B44" s="11"/>
      <c r="C44" s="2"/>
      <c r="D44" s="198"/>
      <c r="E44" s="234"/>
      <c r="F44" s="133">
        <f>IF(AND(D44&lt;&gt;"",E38&lt;&gt;""),INDEX(IF(E38="G2 (Titulado/a)",Q:Q,R:R),MATCH(D44,P:P,0)),0)</f>
        <v>0</v>
      </c>
      <c r="G44" s="161">
        <f>E44*F44</f>
        <v>0</v>
      </c>
      <c r="I44" s="177"/>
      <c r="J44" s="151" t="s">
        <v>89</v>
      </c>
      <c r="K44" s="227">
        <f>IF(SUM(K42:K43)&lt;=SUM(G42:G44),SUM(K42:K43),SUM(G42:G44))</f>
        <v>0</v>
      </c>
      <c r="M44" s="38"/>
      <c r="N44" s="16"/>
      <c r="O44" s="196"/>
      <c r="P44" s="164" t="s">
        <v>166</v>
      </c>
      <c r="Q44" s="164">
        <v>42.67</v>
      </c>
      <c r="R44" s="164">
        <v>39.67</v>
      </c>
      <c r="S44" s="164">
        <v>89.55</v>
      </c>
      <c r="T44" s="164">
        <v>79.33</v>
      </c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258"/>
      <c r="AF44" s="258"/>
      <c r="AG44" s="258"/>
      <c r="AH44" s="258"/>
      <c r="AI44" s="258"/>
      <c r="AJ44" s="258"/>
      <c r="AK44" s="258"/>
      <c r="AL44" s="258"/>
      <c r="AM44" s="258"/>
      <c r="AN44" s="115"/>
      <c r="AO44" s="115"/>
      <c r="AP44" s="115"/>
      <c r="AQ44" s="115"/>
    </row>
    <row r="45" spans="1:43" s="62" customFormat="1" ht="12" customHeight="1" x14ac:dyDescent="0.2">
      <c r="A45" s="1"/>
      <c r="B45" s="11"/>
      <c r="C45" s="2"/>
      <c r="D45" s="2"/>
      <c r="E45" s="2"/>
      <c r="F45" s="2"/>
      <c r="G45" s="133"/>
      <c r="H45" s="13"/>
      <c r="I45" s="13"/>
      <c r="J45" s="178" t="str">
        <f>IF(ROUND(SUM(G42:G44),2)-K42&lt;0,"EXCESO EN GASTOS CON TARJETA","")</f>
        <v/>
      </c>
      <c r="K45" s="150" t="str">
        <f>IF(J45&lt;&gt;"",-(K42-(ROUND(SUM(G42:G44),2))),"")</f>
        <v/>
      </c>
      <c r="L45" s="52" t="str">
        <f>IF(J45&lt;&gt;"","A DEDUCIR EN LA LIQUIDACIÓN","")</f>
        <v/>
      </c>
      <c r="M45" s="2"/>
      <c r="N45" s="16"/>
      <c r="O45" s="196"/>
      <c r="P45" s="164" t="s">
        <v>167</v>
      </c>
      <c r="Q45" s="164">
        <v>50.49</v>
      </c>
      <c r="R45" s="164">
        <v>47.48</v>
      </c>
      <c r="S45" s="164">
        <v>87.75</v>
      </c>
      <c r="T45" s="164">
        <v>77.53</v>
      </c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258"/>
      <c r="AF45" s="258"/>
      <c r="AG45" s="258"/>
      <c r="AH45" s="258"/>
      <c r="AI45" s="258"/>
      <c r="AJ45" s="258"/>
      <c r="AK45" s="258"/>
      <c r="AL45" s="258"/>
      <c r="AM45" s="258"/>
      <c r="AN45" s="115"/>
      <c r="AO45" s="115"/>
      <c r="AP45" s="115"/>
      <c r="AQ45" s="115"/>
    </row>
    <row r="46" spans="1:43" s="7" customFormat="1" ht="14.25" x14ac:dyDescent="0.2">
      <c r="A46" s="1"/>
      <c r="B46" s="11"/>
      <c r="C46" s="13" t="s">
        <v>20</v>
      </c>
      <c r="D46" s="2" t="s">
        <v>271</v>
      </c>
      <c r="G46" s="192"/>
      <c r="H46" s="13"/>
      <c r="I46" s="13"/>
      <c r="J46" s="178" t="str">
        <f>IF(SUM(K49:K51)&gt;G51,"EXCESO EN GASTOS DE ALOJAMIENTO:","")</f>
        <v/>
      </c>
      <c r="K46" s="150" t="str">
        <f>IF(SUM(K49:K51)&gt;C51,J50,"")</f>
        <v/>
      </c>
      <c r="L46" s="52" t="str">
        <f>IF(J46&lt;&gt;"","A DEDUCIR EN LA LIQUIDACIÓN","")</f>
        <v/>
      </c>
      <c r="M46" s="2"/>
      <c r="N46" s="16"/>
      <c r="O46" s="115"/>
      <c r="P46" s="164" t="s">
        <v>168</v>
      </c>
      <c r="Q46" s="164">
        <v>37.86</v>
      </c>
      <c r="R46" s="164">
        <v>34.26</v>
      </c>
      <c r="S46" s="164">
        <v>45.08</v>
      </c>
      <c r="T46" s="164">
        <v>39.67</v>
      </c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258"/>
      <c r="AF46" s="258"/>
      <c r="AG46" s="258"/>
      <c r="AH46" s="258"/>
      <c r="AI46" s="258"/>
      <c r="AJ46" s="258"/>
      <c r="AK46" s="258"/>
      <c r="AL46" s="258"/>
      <c r="AM46" s="258"/>
      <c r="AN46" s="115"/>
      <c r="AO46" s="115"/>
      <c r="AP46" s="115"/>
      <c r="AQ46" s="115"/>
    </row>
    <row r="47" spans="1:43" s="7" customFormat="1" ht="14.25" x14ac:dyDescent="0.2">
      <c r="A47" s="1"/>
      <c r="B47" s="11"/>
      <c r="C47" s="13"/>
      <c r="D47" s="130" t="s">
        <v>27</v>
      </c>
      <c r="E47" s="130" t="s">
        <v>67</v>
      </c>
      <c r="F47" s="53" t="s">
        <v>68</v>
      </c>
      <c r="G47" s="126" t="s">
        <v>70</v>
      </c>
      <c r="H47" s="131" t="s">
        <v>69</v>
      </c>
      <c r="I47" s="29"/>
      <c r="J47" s="527" t="str">
        <f>IF(AND(SUM(K49:K51)&gt;C51,C53=""),"EL EXCESO DE LA/S FACTURA/S SE DEDUCE DEL PAGO POR MANUTENCION","")</f>
        <v/>
      </c>
      <c r="K47" s="527"/>
      <c r="L47" s="527"/>
      <c r="M47" s="527"/>
      <c r="N47" s="16"/>
      <c r="O47" s="196"/>
      <c r="P47" s="164" t="s">
        <v>169</v>
      </c>
      <c r="Q47" s="164">
        <v>42.07</v>
      </c>
      <c r="R47" s="164">
        <v>38.46</v>
      </c>
      <c r="S47" s="164">
        <v>69.72</v>
      </c>
      <c r="T47" s="164">
        <v>61.3</v>
      </c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258"/>
      <c r="AF47" s="258"/>
      <c r="AG47" s="258"/>
      <c r="AH47" s="258"/>
      <c r="AI47" s="258"/>
      <c r="AJ47" s="258"/>
      <c r="AK47" s="258"/>
      <c r="AL47" s="258"/>
      <c r="AM47" s="258"/>
      <c r="AN47" s="115"/>
      <c r="AO47" s="115"/>
      <c r="AP47" s="115"/>
      <c r="AQ47" s="115"/>
    </row>
    <row r="48" spans="1:43" s="7" customFormat="1" ht="14.25" x14ac:dyDescent="0.2">
      <c r="A48" s="1"/>
      <c r="B48" s="11"/>
      <c r="C48" s="286">
        <f>IF(H48&gt;G48,G48,H48)</f>
        <v>0</v>
      </c>
      <c r="D48" s="198"/>
      <c r="E48" s="235"/>
      <c r="F48" s="133">
        <f>IF(AND(D48&lt;&gt;"",E38&lt;&gt;""),INDEX(IF(E38="G2 (Titulado/a)",S:S,T:T),MATCH(D48,P:P,0)),0)</f>
        <v>0</v>
      </c>
      <c r="G48" s="161">
        <f>E48*F48</f>
        <v>0</v>
      </c>
      <c r="H48" s="226"/>
      <c r="J48" s="524" t="str">
        <f>IF(SUM(K49:K51)&gt;H51,"ATENCIÓN NO PUEDE SUPERAR EL IMPORTE DE LA/S FACTURA/S","")</f>
        <v/>
      </c>
      <c r="K48" s="524"/>
      <c r="L48" s="524"/>
      <c r="M48" s="524"/>
      <c r="N48" s="16"/>
      <c r="O48" s="196"/>
      <c r="P48" s="164" t="s">
        <v>170</v>
      </c>
      <c r="Q48" s="164">
        <v>51.69</v>
      </c>
      <c r="R48" s="164">
        <v>48.68</v>
      </c>
      <c r="S48" s="164">
        <v>121.4</v>
      </c>
      <c r="T48" s="164">
        <v>106.98</v>
      </c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258"/>
      <c r="AF48" s="258"/>
      <c r="AG48" s="258"/>
      <c r="AH48" s="258"/>
      <c r="AI48" s="258"/>
      <c r="AJ48" s="258"/>
      <c r="AK48" s="258"/>
      <c r="AL48" s="258"/>
      <c r="AM48" s="258"/>
      <c r="AN48" s="115"/>
      <c r="AO48" s="115"/>
      <c r="AP48" s="115"/>
      <c r="AQ48" s="115"/>
    </row>
    <row r="49" spans="1:43" s="7" customFormat="1" ht="14.25" x14ac:dyDescent="0.2">
      <c r="A49" s="1"/>
      <c r="B49" s="11"/>
      <c r="C49" s="286">
        <f t="shared" ref="C49:C50" si="0">IF(H49&gt;G49,G49,H49)</f>
        <v>0</v>
      </c>
      <c r="D49" s="198"/>
      <c r="E49" s="235"/>
      <c r="F49" s="133">
        <f>IF(AND(D49&lt;&gt;"",E38&lt;&gt;""),INDEX(IF(E38="G2 (Titulado/a)",S:S,T:T),MATCH(D49,P:P,0)),0)</f>
        <v>0</v>
      </c>
      <c r="G49" s="161">
        <f>E49*F49</f>
        <v>0</v>
      </c>
      <c r="H49" s="236"/>
      <c r="I49" s="156" t="s">
        <v>236</v>
      </c>
      <c r="J49" s="238"/>
      <c r="K49" s="226"/>
      <c r="L49" s="2" t="s">
        <v>41</v>
      </c>
      <c r="M49" s="38"/>
      <c r="N49" s="16"/>
      <c r="O49" s="115"/>
      <c r="P49" s="164" t="s">
        <v>171</v>
      </c>
      <c r="Q49" s="164">
        <v>46.28</v>
      </c>
      <c r="R49" s="164">
        <v>42.67</v>
      </c>
      <c r="S49" s="164">
        <v>115.39</v>
      </c>
      <c r="T49" s="164">
        <v>101.57</v>
      </c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258"/>
      <c r="AF49" s="258"/>
      <c r="AG49" s="258"/>
      <c r="AH49" s="258"/>
      <c r="AI49" s="258"/>
      <c r="AJ49" s="258"/>
      <c r="AK49" s="258"/>
      <c r="AL49" s="258"/>
      <c r="AM49" s="258"/>
      <c r="AN49" s="115"/>
      <c r="AO49" s="115"/>
      <c r="AP49" s="115"/>
      <c r="AQ49" s="115"/>
    </row>
    <row r="50" spans="1:43" s="7" customFormat="1" ht="14.25" x14ac:dyDescent="0.2">
      <c r="A50" s="1"/>
      <c r="B50" s="11"/>
      <c r="C50" s="286">
        <f t="shared" si="0"/>
        <v>0</v>
      </c>
      <c r="D50" s="198"/>
      <c r="E50" s="235"/>
      <c r="F50" s="133">
        <f>IF(AND(D50&lt;&gt;"",E38&lt;&gt;""),INDEX(IF(E38="G2 (Titulado/a)",S:S,T:T),MATCH(D50,P:P,0)),0)</f>
        <v>0</v>
      </c>
      <c r="G50" s="161">
        <f>E50*F50</f>
        <v>0</v>
      </c>
      <c r="H50" s="236"/>
      <c r="I50" s="2"/>
      <c r="J50" s="149">
        <f>K53-SUM(K49:K51)</f>
        <v>0</v>
      </c>
      <c r="K50" s="226"/>
      <c r="L50" s="30" t="s">
        <v>19</v>
      </c>
      <c r="M50" s="38"/>
      <c r="N50" s="16"/>
      <c r="O50" s="196"/>
      <c r="P50" s="164" t="s">
        <v>172</v>
      </c>
      <c r="Q50" s="164">
        <v>38.46</v>
      </c>
      <c r="R50" s="164">
        <v>36.06</v>
      </c>
      <c r="S50" s="164">
        <v>99.77</v>
      </c>
      <c r="T50" s="164">
        <v>88.35</v>
      </c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258"/>
      <c r="AF50" s="258"/>
      <c r="AG50" s="258"/>
      <c r="AH50" s="258"/>
      <c r="AI50" s="258"/>
      <c r="AJ50" s="258"/>
      <c r="AK50" s="258"/>
      <c r="AL50" s="258"/>
      <c r="AM50" s="258"/>
      <c r="AN50" s="115"/>
      <c r="AO50" s="115"/>
      <c r="AP50" s="115"/>
      <c r="AQ50" s="115"/>
    </row>
    <row r="51" spans="1:43" s="7" customFormat="1" ht="14.25" x14ac:dyDescent="0.2">
      <c r="A51" s="1"/>
      <c r="B51" s="11"/>
      <c r="C51" s="288">
        <f>SUM(C48:C50)</f>
        <v>0</v>
      </c>
      <c r="D51" s="152"/>
      <c r="E51" s="152"/>
      <c r="F51" s="152"/>
      <c r="G51" s="157">
        <f>ROUND(SUM(G48:G50),2)</f>
        <v>0</v>
      </c>
      <c r="H51" s="157">
        <f>ROUND(SUM(H48:H50),2)</f>
        <v>0</v>
      </c>
      <c r="I51" s="127"/>
      <c r="J51" s="128"/>
      <c r="K51" s="226"/>
      <c r="L51" s="52" t="s">
        <v>294</v>
      </c>
      <c r="M51" s="38"/>
      <c r="N51" s="16"/>
      <c r="O51" s="196"/>
      <c r="P51" s="164" t="s">
        <v>173</v>
      </c>
      <c r="Q51" s="164">
        <v>42.67</v>
      </c>
      <c r="R51" s="164">
        <v>39.67</v>
      </c>
      <c r="S51" s="164">
        <v>102.17</v>
      </c>
      <c r="T51" s="164">
        <v>90.15</v>
      </c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258"/>
      <c r="AF51" s="258"/>
      <c r="AG51" s="258"/>
      <c r="AH51" s="258"/>
      <c r="AI51" s="258"/>
      <c r="AJ51" s="258"/>
      <c r="AK51" s="258"/>
      <c r="AL51" s="258"/>
      <c r="AM51" s="258"/>
      <c r="AN51" s="115"/>
      <c r="AO51" s="115"/>
      <c r="AP51" s="115"/>
      <c r="AQ51" s="115"/>
    </row>
    <row r="52" spans="1:43" s="7" customFormat="1" ht="6" customHeight="1" x14ac:dyDescent="0.2">
      <c r="A52" s="1"/>
      <c r="B52" s="11"/>
      <c r="C52" s="152"/>
      <c r="D52" s="537" t="s">
        <v>230</v>
      </c>
      <c r="E52" s="537"/>
      <c r="F52" s="537"/>
      <c r="G52" s="41"/>
      <c r="H52" s="2"/>
      <c r="I52" s="2"/>
      <c r="J52" s="2"/>
      <c r="K52" s="13"/>
      <c r="L52" s="52"/>
      <c r="M52" s="2"/>
      <c r="N52" s="16"/>
      <c r="O52" s="196"/>
      <c r="P52" s="164" t="s">
        <v>174</v>
      </c>
      <c r="Q52" s="164">
        <v>39.07</v>
      </c>
      <c r="R52" s="164">
        <v>36.659999999999997</v>
      </c>
      <c r="S52" s="164">
        <v>66.11</v>
      </c>
      <c r="T52" s="164">
        <v>58.3</v>
      </c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258"/>
      <c r="AF52" s="258"/>
      <c r="AG52" s="258"/>
      <c r="AH52" s="258"/>
      <c r="AI52" s="258"/>
      <c r="AJ52" s="258"/>
      <c r="AK52" s="258"/>
      <c r="AL52" s="258"/>
      <c r="AM52" s="258"/>
      <c r="AN52" s="115"/>
      <c r="AO52" s="115"/>
      <c r="AP52" s="115"/>
      <c r="AQ52" s="115"/>
    </row>
    <row r="53" spans="1:43" s="7" customFormat="1" ht="15" x14ac:dyDescent="0.25">
      <c r="A53" s="1"/>
      <c r="B53" s="11"/>
      <c r="C53" s="210"/>
      <c r="D53" s="537"/>
      <c r="E53" s="537"/>
      <c r="F53" s="537"/>
      <c r="G53" s="289"/>
      <c r="H53" s="155"/>
      <c r="I53" s="2"/>
      <c r="J53" s="44" t="s">
        <v>88</v>
      </c>
      <c r="K53" s="227">
        <f>IF(SUM(K49:K51)&lt;=C51,SUM(K49:K51),IF(AND(C53&lt;&gt;"",SUM(K49:K51)&gt;C51),SUM(K49:K51),C51))</f>
        <v>0</v>
      </c>
      <c r="L53" s="52"/>
      <c r="M53" s="38"/>
      <c r="N53" s="16"/>
      <c r="O53" s="196"/>
      <c r="P53" s="164" t="s">
        <v>175</v>
      </c>
      <c r="Q53" s="164">
        <v>44.47</v>
      </c>
      <c r="R53" s="164">
        <v>40.869999999999997</v>
      </c>
      <c r="S53" s="164">
        <v>80.540000000000006</v>
      </c>
      <c r="T53" s="164">
        <v>70.92</v>
      </c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258"/>
      <c r="AF53" s="258"/>
      <c r="AG53" s="258"/>
      <c r="AH53" s="258"/>
      <c r="AI53" s="258"/>
      <c r="AJ53" s="258"/>
      <c r="AK53" s="258"/>
      <c r="AL53" s="258"/>
      <c r="AM53" s="258"/>
      <c r="AN53" s="115"/>
      <c r="AO53" s="115"/>
      <c r="AP53" s="115"/>
      <c r="AQ53" s="115"/>
    </row>
    <row r="54" spans="1:43" s="7" customFormat="1" ht="6" customHeight="1" thickBot="1" x14ac:dyDescent="0.25">
      <c r="A54" s="1"/>
      <c r="B54" s="25"/>
      <c r="C54" s="45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7"/>
      <c r="O54" s="196"/>
      <c r="P54" s="164" t="s">
        <v>176</v>
      </c>
      <c r="Q54" s="164">
        <v>48.08</v>
      </c>
      <c r="R54" s="164">
        <v>44.47</v>
      </c>
      <c r="S54" s="164">
        <v>93.16</v>
      </c>
      <c r="T54" s="164">
        <v>82.34</v>
      </c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258"/>
      <c r="AF54" s="258"/>
      <c r="AG54" s="258"/>
      <c r="AH54" s="258"/>
      <c r="AI54" s="258"/>
      <c r="AJ54" s="258"/>
      <c r="AK54" s="258"/>
      <c r="AL54" s="258"/>
      <c r="AM54" s="258"/>
      <c r="AN54" s="115"/>
      <c r="AO54" s="115"/>
      <c r="AP54" s="115"/>
      <c r="AQ54" s="115"/>
    </row>
    <row r="55" spans="1:43" s="7" customFormat="1" ht="6" customHeight="1" thickBo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9"/>
      <c r="M55" s="1"/>
      <c r="N55" s="1"/>
      <c r="O55" s="196"/>
      <c r="P55" s="164" t="s">
        <v>177</v>
      </c>
      <c r="Q55" s="164">
        <v>56.5</v>
      </c>
      <c r="R55" s="164">
        <v>52.29</v>
      </c>
      <c r="S55" s="164">
        <v>92.56</v>
      </c>
      <c r="T55" s="164">
        <v>81.739999999999995</v>
      </c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258"/>
      <c r="AF55" s="258"/>
      <c r="AG55" s="258"/>
      <c r="AH55" s="258"/>
      <c r="AI55" s="258"/>
      <c r="AJ55" s="258"/>
      <c r="AK55" s="258"/>
      <c r="AL55" s="258"/>
      <c r="AM55" s="258"/>
      <c r="AN55" s="115"/>
      <c r="AO55" s="115"/>
      <c r="AP55" s="115"/>
      <c r="AQ55" s="115"/>
    </row>
    <row r="56" spans="1:43" s="7" customFormat="1" ht="6.75" customHeight="1" x14ac:dyDescent="0.2">
      <c r="A56" s="1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51"/>
      <c r="M56" s="32"/>
      <c r="N56" s="33"/>
      <c r="O56" s="196"/>
      <c r="P56" s="164" t="s">
        <v>178</v>
      </c>
      <c r="Q56" s="164">
        <v>63.11</v>
      </c>
      <c r="R56" s="164">
        <v>59.5</v>
      </c>
      <c r="S56" s="164">
        <v>131.02000000000001</v>
      </c>
      <c r="T56" s="164">
        <v>115.39</v>
      </c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258"/>
      <c r="AF56" s="258"/>
      <c r="AG56" s="258"/>
      <c r="AH56" s="258"/>
      <c r="AI56" s="258"/>
      <c r="AJ56" s="258"/>
      <c r="AK56" s="258"/>
      <c r="AL56" s="258"/>
      <c r="AM56" s="258"/>
      <c r="AN56" s="115"/>
      <c r="AO56" s="115"/>
      <c r="AP56" s="115"/>
      <c r="AQ56" s="115"/>
    </row>
    <row r="57" spans="1:43" s="7" customFormat="1" x14ac:dyDescent="0.2">
      <c r="A57" s="1"/>
      <c r="B57" s="11"/>
      <c r="C57" s="35" t="s">
        <v>28</v>
      </c>
      <c r="D57" s="35" t="s">
        <v>29</v>
      </c>
      <c r="E57" s="2"/>
      <c r="F57" s="2"/>
      <c r="G57" s="2"/>
      <c r="H57" s="2"/>
      <c r="I57" s="2"/>
      <c r="J57" s="524" t="str">
        <f>IF(K62&gt;I60,"EL PAGO NO PUEDE SER SUPERIOR A LOS GASTOS INDICADOS","")</f>
        <v/>
      </c>
      <c r="K57" s="524"/>
      <c r="L57" s="524"/>
      <c r="M57" s="524"/>
      <c r="N57" s="16"/>
      <c r="O57" s="196"/>
      <c r="P57" s="164" t="s">
        <v>179</v>
      </c>
      <c r="Q57" s="164">
        <v>46.28</v>
      </c>
      <c r="R57" s="164">
        <v>43.87</v>
      </c>
      <c r="S57" s="164">
        <v>76.930000000000007</v>
      </c>
      <c r="T57" s="164">
        <v>67.91</v>
      </c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258"/>
      <c r="AF57" s="258"/>
      <c r="AG57" s="258"/>
      <c r="AH57" s="258"/>
      <c r="AI57" s="258"/>
      <c r="AJ57" s="258"/>
      <c r="AK57" s="258"/>
      <c r="AL57" s="258"/>
      <c r="AM57" s="258"/>
      <c r="AN57" s="115"/>
      <c r="AO57" s="115"/>
      <c r="AP57" s="115"/>
      <c r="AQ57" s="115"/>
    </row>
    <row r="58" spans="1:43" s="7" customFormat="1" ht="14.25" x14ac:dyDescent="0.2">
      <c r="A58" s="1"/>
      <c r="B58" s="11"/>
      <c r="C58" s="2"/>
      <c r="D58" s="522" t="s">
        <v>235</v>
      </c>
      <c r="E58" s="523"/>
      <c r="F58" s="523"/>
      <c r="G58" s="523"/>
      <c r="H58" s="226"/>
      <c r="I58" s="156" t="s">
        <v>236</v>
      </c>
      <c r="J58" s="237"/>
      <c r="K58" s="226"/>
      <c r="L58" s="2" t="s">
        <v>41</v>
      </c>
      <c r="M58" s="38"/>
      <c r="N58" s="16"/>
      <c r="O58" s="196"/>
      <c r="P58" s="164" t="s">
        <v>180</v>
      </c>
      <c r="Q58" s="164">
        <v>96.76</v>
      </c>
      <c r="R58" s="164">
        <v>92.56</v>
      </c>
      <c r="S58" s="164">
        <v>159.87</v>
      </c>
      <c r="T58" s="164">
        <v>140.63999999999999</v>
      </c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258"/>
      <c r="AF58" s="258"/>
      <c r="AG58" s="258"/>
      <c r="AH58" s="258"/>
      <c r="AI58" s="258"/>
      <c r="AJ58" s="258"/>
      <c r="AK58" s="258"/>
      <c r="AL58" s="258"/>
      <c r="AM58" s="258"/>
      <c r="AN58" s="115"/>
      <c r="AO58" s="115"/>
      <c r="AP58" s="115"/>
      <c r="AQ58" s="115"/>
    </row>
    <row r="59" spans="1:43" s="7" customFormat="1" ht="14.25" x14ac:dyDescent="0.2">
      <c r="A59" s="1"/>
      <c r="B59" s="11"/>
      <c r="C59" s="2"/>
      <c r="D59" s="466"/>
      <c r="E59" s="467"/>
      <c r="F59" s="467"/>
      <c r="G59" s="467"/>
      <c r="H59" s="226"/>
      <c r="I59" s="2"/>
      <c r="J59" s="144"/>
      <c r="K59" s="226"/>
      <c r="L59" s="30" t="s">
        <v>19</v>
      </c>
      <c r="M59" s="38"/>
      <c r="N59" s="16"/>
      <c r="O59" s="196"/>
      <c r="P59" s="164" t="s">
        <v>181</v>
      </c>
      <c r="Q59" s="164">
        <v>42.67</v>
      </c>
      <c r="R59" s="164">
        <v>39.67</v>
      </c>
      <c r="S59" s="164">
        <v>93.16</v>
      </c>
      <c r="T59" s="164">
        <v>82.34</v>
      </c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258"/>
      <c r="AF59" s="258"/>
      <c r="AG59" s="258"/>
      <c r="AH59" s="258"/>
      <c r="AI59" s="258"/>
      <c r="AJ59" s="258"/>
      <c r="AK59" s="258"/>
      <c r="AL59" s="258"/>
      <c r="AM59" s="258"/>
      <c r="AN59" s="115"/>
      <c r="AO59" s="115"/>
      <c r="AP59" s="115"/>
      <c r="AQ59" s="115"/>
    </row>
    <row r="60" spans="1:43" s="7" customFormat="1" ht="14.25" x14ac:dyDescent="0.2">
      <c r="A60" s="1"/>
      <c r="B60" s="11"/>
      <c r="C60" s="2"/>
      <c r="D60" s="467"/>
      <c r="E60" s="467"/>
      <c r="F60" s="467"/>
      <c r="G60" s="467"/>
      <c r="H60" s="226"/>
      <c r="I60" s="157">
        <f>SUM(H58:H60)</f>
        <v>0</v>
      </c>
      <c r="J60" s="53"/>
      <c r="K60" s="226"/>
      <c r="L60" s="52" t="s">
        <v>294</v>
      </c>
      <c r="M60" s="38"/>
      <c r="N60" s="16"/>
      <c r="O60" s="196"/>
      <c r="P60" s="164" t="s">
        <v>182</v>
      </c>
      <c r="Q60" s="164">
        <v>39.67</v>
      </c>
      <c r="R60" s="164">
        <v>36.659999999999997</v>
      </c>
      <c r="S60" s="164">
        <v>82.34</v>
      </c>
      <c r="T60" s="164">
        <v>72.72</v>
      </c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258"/>
      <c r="AF60" s="258"/>
      <c r="AG60" s="258"/>
      <c r="AH60" s="258"/>
      <c r="AI60" s="258"/>
      <c r="AJ60" s="258"/>
      <c r="AK60" s="258"/>
      <c r="AL60" s="258"/>
      <c r="AM60" s="258"/>
      <c r="AN60" s="115"/>
      <c r="AO60" s="115"/>
      <c r="AP60" s="115"/>
      <c r="AQ60" s="115"/>
    </row>
    <row r="61" spans="1:43" s="7" customFormat="1" ht="4.5" customHeight="1" x14ac:dyDescent="0.2">
      <c r="A61" s="1"/>
      <c r="B61" s="11"/>
      <c r="C61" s="2"/>
      <c r="D61" s="2"/>
      <c r="E61" s="2"/>
      <c r="F61" s="2"/>
      <c r="G61" s="53"/>
      <c r="I61" s="2"/>
      <c r="J61" s="2"/>
      <c r="K61" s="13"/>
      <c r="L61" s="2"/>
      <c r="M61" s="2"/>
      <c r="N61" s="16"/>
      <c r="O61" s="196"/>
      <c r="P61" s="164" t="s">
        <v>183</v>
      </c>
      <c r="Q61" s="164">
        <v>44.47</v>
      </c>
      <c r="R61" s="164">
        <v>41.47</v>
      </c>
      <c r="S61" s="164">
        <v>122.61</v>
      </c>
      <c r="T61" s="164">
        <v>108.18</v>
      </c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258"/>
      <c r="AF61" s="258"/>
      <c r="AG61" s="258"/>
      <c r="AH61" s="258"/>
      <c r="AI61" s="258"/>
      <c r="AJ61" s="258"/>
      <c r="AK61" s="258"/>
      <c r="AL61" s="258"/>
      <c r="AM61" s="258"/>
      <c r="AN61" s="115"/>
      <c r="AO61" s="115"/>
      <c r="AP61" s="115"/>
      <c r="AQ61" s="115"/>
    </row>
    <row r="62" spans="1:43" s="7" customFormat="1" ht="15" x14ac:dyDescent="0.25">
      <c r="A62" s="1"/>
      <c r="B62" s="11"/>
      <c r="C62" s="474"/>
      <c r="D62" s="474"/>
      <c r="E62" s="474"/>
      <c r="F62" s="474"/>
      <c r="G62" s="474"/>
      <c r="H62" s="2"/>
      <c r="I62" s="2"/>
      <c r="J62" s="44" t="s">
        <v>30</v>
      </c>
      <c r="K62" s="227">
        <f>SUM(K58:K60)</f>
        <v>0</v>
      </c>
      <c r="L62" s="2"/>
      <c r="M62" s="38"/>
      <c r="N62" s="16"/>
      <c r="O62" s="196"/>
      <c r="P62" s="164" t="s">
        <v>184</v>
      </c>
      <c r="Q62" s="164">
        <v>34.86</v>
      </c>
      <c r="R62" s="164">
        <v>33.06</v>
      </c>
      <c r="S62" s="164">
        <v>115.39</v>
      </c>
      <c r="T62" s="164">
        <v>101.57</v>
      </c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258"/>
      <c r="AF62" s="258"/>
      <c r="AG62" s="258"/>
      <c r="AH62" s="258"/>
      <c r="AI62" s="258"/>
      <c r="AJ62" s="258"/>
      <c r="AK62" s="258"/>
      <c r="AL62" s="258"/>
      <c r="AM62" s="258"/>
      <c r="AN62" s="115"/>
      <c r="AO62" s="115"/>
      <c r="AP62" s="115"/>
      <c r="AQ62" s="115"/>
    </row>
    <row r="63" spans="1:43" s="7" customFormat="1" ht="6" customHeight="1" thickBot="1" x14ac:dyDescent="0.25">
      <c r="A63" s="1"/>
      <c r="B63" s="25"/>
      <c r="C63" s="45"/>
      <c r="D63" s="45"/>
      <c r="E63" s="45"/>
      <c r="F63" s="45"/>
      <c r="G63" s="45"/>
      <c r="H63" s="45"/>
      <c r="I63" s="45"/>
      <c r="J63" s="45"/>
      <c r="K63" s="134"/>
      <c r="L63" s="45"/>
      <c r="M63" s="45"/>
      <c r="N63" s="47"/>
      <c r="O63" s="196"/>
      <c r="P63" s="164" t="s">
        <v>185</v>
      </c>
      <c r="Q63" s="164">
        <v>54.69</v>
      </c>
      <c r="R63" s="164">
        <v>51.69</v>
      </c>
      <c r="S63" s="164">
        <v>102.17</v>
      </c>
      <c r="T63" s="164">
        <v>90.15</v>
      </c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258"/>
      <c r="AF63" s="258"/>
      <c r="AG63" s="258"/>
      <c r="AH63" s="258"/>
      <c r="AI63" s="258"/>
      <c r="AJ63" s="258"/>
      <c r="AK63" s="258"/>
      <c r="AL63" s="258"/>
      <c r="AM63" s="258"/>
      <c r="AN63" s="115"/>
      <c r="AO63" s="115"/>
      <c r="AP63" s="115"/>
      <c r="AQ63" s="115"/>
    </row>
    <row r="64" spans="1:43" s="7" customFormat="1" ht="6" customHeight="1" thickBo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96"/>
      <c r="P64" s="164" t="s">
        <v>186</v>
      </c>
      <c r="Q64" s="164">
        <v>55.89</v>
      </c>
      <c r="R64" s="164">
        <v>53.49</v>
      </c>
      <c r="S64" s="164">
        <v>135.83000000000001</v>
      </c>
      <c r="T64" s="164">
        <v>119.6</v>
      </c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258"/>
      <c r="AF64" s="258"/>
      <c r="AG64" s="258"/>
      <c r="AH64" s="258"/>
      <c r="AI64" s="258"/>
      <c r="AJ64" s="258"/>
      <c r="AK64" s="258"/>
      <c r="AL64" s="258"/>
      <c r="AM64" s="258"/>
      <c r="AN64" s="115"/>
      <c r="AO64" s="115"/>
      <c r="AP64" s="115"/>
      <c r="AQ64" s="115"/>
    </row>
    <row r="65" spans="1:43" s="7" customFormat="1" ht="6" customHeight="1" x14ac:dyDescent="0.2">
      <c r="A65" s="1"/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3"/>
      <c r="O65" s="196"/>
      <c r="P65" s="164" t="s">
        <v>187</v>
      </c>
      <c r="Q65" s="164">
        <v>34.26</v>
      </c>
      <c r="R65" s="164">
        <v>31.25</v>
      </c>
      <c r="S65" s="164">
        <v>91.95</v>
      </c>
      <c r="T65" s="164">
        <v>81.14</v>
      </c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258"/>
      <c r="AF65" s="258"/>
      <c r="AG65" s="258"/>
      <c r="AH65" s="258"/>
      <c r="AI65" s="258"/>
      <c r="AJ65" s="258"/>
      <c r="AK65" s="258"/>
      <c r="AL65" s="258"/>
      <c r="AM65" s="258"/>
      <c r="AN65" s="115"/>
      <c r="AO65" s="115"/>
      <c r="AP65" s="115"/>
      <c r="AQ65" s="115"/>
    </row>
    <row r="66" spans="1:43" s="7" customFormat="1" ht="15" x14ac:dyDescent="0.25">
      <c r="A66" s="1"/>
      <c r="B66" s="11"/>
      <c r="C66" s="2"/>
      <c r="D66" s="2"/>
      <c r="E66" s="2"/>
      <c r="F66" s="2"/>
      <c r="G66" s="2"/>
      <c r="H66" s="2"/>
      <c r="I66" s="2"/>
      <c r="J66" s="44" t="s">
        <v>92</v>
      </c>
      <c r="K66" s="228">
        <f>SUM(K38,K44,K62,K53)</f>
        <v>0</v>
      </c>
      <c r="L66" s="2"/>
      <c r="M66" s="38"/>
      <c r="N66" s="16"/>
      <c r="O66" s="196"/>
      <c r="P66" s="164" t="s">
        <v>188</v>
      </c>
      <c r="Q66" s="164">
        <v>31.85</v>
      </c>
      <c r="R66" s="164">
        <v>28.25</v>
      </c>
      <c r="S66" s="164">
        <v>46.28</v>
      </c>
      <c r="T66" s="164">
        <v>40.869999999999997</v>
      </c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258"/>
      <c r="AF66" s="258"/>
      <c r="AG66" s="258"/>
      <c r="AH66" s="258"/>
      <c r="AI66" s="258"/>
      <c r="AJ66" s="258"/>
      <c r="AK66" s="258"/>
      <c r="AL66" s="258"/>
      <c r="AM66" s="258"/>
      <c r="AN66" s="115"/>
      <c r="AO66" s="115"/>
      <c r="AP66" s="115"/>
      <c r="AQ66" s="115"/>
    </row>
    <row r="67" spans="1:43" s="7" customFormat="1" ht="7.5" customHeight="1" x14ac:dyDescent="0.2">
      <c r="A67" s="1"/>
      <c r="B67" s="11"/>
      <c r="C67" s="2"/>
      <c r="D67" s="2"/>
      <c r="E67" s="2"/>
      <c r="F67" s="2"/>
      <c r="G67" s="37" t="s">
        <v>16</v>
      </c>
      <c r="H67" s="2"/>
      <c r="I67" s="2"/>
      <c r="J67" s="2"/>
      <c r="K67" s="13"/>
      <c r="L67" s="2"/>
      <c r="M67" s="2"/>
      <c r="N67" s="16"/>
      <c r="O67" s="196"/>
      <c r="P67" s="164" t="s">
        <v>189</v>
      </c>
      <c r="Q67" s="164">
        <v>39.67</v>
      </c>
      <c r="R67" s="164">
        <v>36.06</v>
      </c>
      <c r="S67" s="164">
        <v>99.17</v>
      </c>
      <c r="T67" s="164">
        <v>87.75</v>
      </c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258"/>
      <c r="AF67" s="258"/>
      <c r="AG67" s="258"/>
      <c r="AH67" s="258"/>
      <c r="AI67" s="258"/>
      <c r="AJ67" s="258"/>
      <c r="AK67" s="258"/>
      <c r="AL67" s="258"/>
      <c r="AM67" s="258"/>
      <c r="AN67" s="115"/>
      <c r="AO67" s="115"/>
      <c r="AP67" s="115"/>
      <c r="AQ67" s="115"/>
    </row>
    <row r="68" spans="1:43" s="7" customFormat="1" ht="14.25" x14ac:dyDescent="0.2">
      <c r="A68" s="1"/>
      <c r="B68" s="11"/>
      <c r="C68" s="548" t="s">
        <v>97</v>
      </c>
      <c r="D68" s="549"/>
      <c r="E68" s="464">
        <f>SUM(K58,K49,K32,K24)</f>
        <v>0</v>
      </c>
      <c r="F68" s="465"/>
      <c r="G68" s="55"/>
      <c r="H68" s="550" t="str">
        <f>"+Anticipos de tarjeta"</f>
        <v>+Anticipos de tarjeta</v>
      </c>
      <c r="I68" s="548"/>
      <c r="J68" s="229">
        <f>SUM(K25,K33,K42,K50,K59)</f>
        <v>0</v>
      </c>
      <c r="K68" s="229">
        <f>SUM(J68,E68)</f>
        <v>0</v>
      </c>
      <c r="L68" s="2"/>
      <c r="M68" s="38"/>
      <c r="N68" s="16"/>
      <c r="O68" s="196"/>
      <c r="P68" s="164" t="s">
        <v>190</v>
      </c>
      <c r="Q68" s="164">
        <v>39.07</v>
      </c>
      <c r="R68" s="164">
        <v>36.06</v>
      </c>
      <c r="S68" s="164">
        <v>49.28</v>
      </c>
      <c r="T68" s="164">
        <v>43.27</v>
      </c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258"/>
      <c r="AF68" s="258"/>
      <c r="AG68" s="258"/>
      <c r="AH68" s="258"/>
      <c r="AI68" s="258"/>
      <c r="AJ68" s="258"/>
      <c r="AK68" s="258"/>
      <c r="AL68" s="258"/>
      <c r="AM68" s="258"/>
      <c r="AN68" s="115"/>
      <c r="AO68" s="115"/>
      <c r="AP68" s="115"/>
      <c r="AQ68" s="115"/>
    </row>
    <row r="69" spans="1:43" s="62" customFormat="1" ht="6.75" customHeight="1" x14ac:dyDescent="0.2">
      <c r="A69" s="1"/>
      <c r="B69" s="11"/>
      <c r="C69" s="2"/>
      <c r="D69" s="2"/>
      <c r="E69" s="2"/>
      <c r="F69" s="2"/>
      <c r="G69" s="37"/>
      <c r="H69" s="2"/>
      <c r="I69" s="2"/>
      <c r="J69" s="2"/>
      <c r="K69" s="13"/>
      <c r="L69" s="2"/>
      <c r="M69" s="2"/>
      <c r="N69" s="16"/>
      <c r="O69" s="196"/>
      <c r="P69" s="164" t="s">
        <v>191</v>
      </c>
      <c r="Q69" s="164">
        <v>43.27</v>
      </c>
      <c r="R69" s="164">
        <v>39.07</v>
      </c>
      <c r="S69" s="164">
        <v>81.739999999999995</v>
      </c>
      <c r="T69" s="164">
        <v>72.12</v>
      </c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258"/>
      <c r="AF69" s="258"/>
      <c r="AG69" s="258"/>
      <c r="AH69" s="258"/>
      <c r="AI69" s="258"/>
      <c r="AJ69" s="258"/>
      <c r="AK69" s="258"/>
      <c r="AL69" s="258"/>
      <c r="AM69" s="258"/>
      <c r="AN69" s="115"/>
      <c r="AO69" s="115"/>
      <c r="AP69" s="115"/>
      <c r="AQ69" s="115"/>
    </row>
    <row r="70" spans="1:43" s="7" customFormat="1" ht="15" x14ac:dyDescent="0.25">
      <c r="A70" s="1"/>
      <c r="B70" s="11"/>
      <c r="D70" s="223"/>
      <c r="E70" s="223"/>
      <c r="F70" s="483" t="str">
        <f>IF(K71&lt;0,"IMPORTE A REEMBOLSAR POR EL/LA TITULAR","IMPORTE A PERCIBIR POR EL/LA TITULAR")</f>
        <v>IMPORTE A PERCIBIR POR EL/LA TITULAR</v>
      </c>
      <c r="G70" s="483"/>
      <c r="H70" s="483"/>
      <c r="I70" s="483"/>
      <c r="J70" s="483"/>
      <c r="K70" s="285" t="str">
        <f>IF(K71&lt;0,"(se adjunta JUSTIFICANTE de REINTEGRO(2)","")</f>
        <v/>
      </c>
      <c r="M70" s="2"/>
      <c r="N70" s="16"/>
      <c r="O70" s="196"/>
      <c r="P70" s="164" t="s">
        <v>192</v>
      </c>
      <c r="Q70" s="164">
        <v>42.67</v>
      </c>
      <c r="R70" s="164">
        <v>40.270000000000003</v>
      </c>
      <c r="S70" s="164">
        <v>67.31</v>
      </c>
      <c r="T70" s="164">
        <v>59.5</v>
      </c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258"/>
      <c r="AF70" s="258"/>
      <c r="AG70" s="258"/>
      <c r="AH70" s="258"/>
      <c r="AI70" s="258"/>
      <c r="AJ70" s="258"/>
      <c r="AK70" s="258"/>
      <c r="AL70" s="258"/>
      <c r="AM70" s="258"/>
      <c r="AN70" s="115"/>
      <c r="AO70" s="115"/>
      <c r="AP70" s="115"/>
      <c r="AQ70" s="115"/>
    </row>
    <row r="71" spans="1:43" s="7" customFormat="1" ht="15.75" customHeight="1" x14ac:dyDescent="0.25">
      <c r="A71" s="1"/>
      <c r="B71" s="11"/>
      <c r="C71" s="548" t="s">
        <v>31</v>
      </c>
      <c r="D71" s="549"/>
      <c r="E71" s="464">
        <f>IF('PRE-VIAJE OTT'!AA38&lt;&gt;0,-'PRE-VIAJE OTT'!AA38,0)</f>
        <v>0</v>
      </c>
      <c r="F71" s="465"/>
      <c r="G71" s="230"/>
      <c r="H71" s="550" t="str">
        <f xml:space="preserve"> "+ gastos suplidos"</f>
        <v>+ gastos suplidos</v>
      </c>
      <c r="I71" s="557"/>
      <c r="J71" s="229">
        <f>SUM(K26,K29,K34,K43,K51,K60,K45,K46)</f>
        <v>0</v>
      </c>
      <c r="K71" s="228">
        <f>J71+E71</f>
        <v>0</v>
      </c>
      <c r="L71" s="284"/>
      <c r="M71" s="38"/>
      <c r="N71" s="16"/>
      <c r="O71" s="196"/>
      <c r="P71" s="164" t="s">
        <v>193</v>
      </c>
      <c r="Q71" s="164">
        <v>52.89</v>
      </c>
      <c r="R71" s="164">
        <v>48.08</v>
      </c>
      <c r="S71" s="164">
        <v>94.36</v>
      </c>
      <c r="T71" s="164">
        <v>82.94</v>
      </c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258"/>
      <c r="AF71" s="258"/>
      <c r="AG71" s="258"/>
      <c r="AH71" s="258"/>
      <c r="AI71" s="258"/>
      <c r="AJ71" s="258"/>
      <c r="AK71" s="258"/>
      <c r="AL71" s="258"/>
      <c r="AM71" s="258"/>
      <c r="AN71" s="115"/>
      <c r="AO71" s="115"/>
      <c r="AP71" s="115"/>
      <c r="AQ71" s="115"/>
    </row>
    <row r="72" spans="1:43" s="7" customFormat="1" ht="6.75" customHeight="1" thickBot="1" x14ac:dyDescent="0.25">
      <c r="A72" s="1"/>
      <c r="B72" s="2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7"/>
      <c r="O72" s="196"/>
      <c r="P72" s="164" t="s">
        <v>194</v>
      </c>
      <c r="Q72" s="164">
        <v>46.88</v>
      </c>
      <c r="R72" s="164">
        <v>43.87</v>
      </c>
      <c r="S72" s="164">
        <v>117.8</v>
      </c>
      <c r="T72" s="164">
        <v>103.98</v>
      </c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258"/>
      <c r="AF72" s="258"/>
      <c r="AG72" s="258"/>
      <c r="AH72" s="258"/>
      <c r="AI72" s="258"/>
      <c r="AJ72" s="258"/>
      <c r="AK72" s="258"/>
      <c r="AL72" s="258"/>
      <c r="AM72" s="258"/>
      <c r="AN72" s="115"/>
      <c r="AO72" s="115"/>
      <c r="AP72" s="115"/>
      <c r="AQ72" s="115"/>
    </row>
    <row r="73" spans="1:43" s="7" customFormat="1" ht="7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96"/>
      <c r="P73" s="164" t="s">
        <v>195</v>
      </c>
      <c r="Q73" s="164">
        <v>80.540000000000006</v>
      </c>
      <c r="R73" s="164">
        <v>76.930000000000007</v>
      </c>
      <c r="S73" s="164">
        <v>132.82</v>
      </c>
      <c r="T73" s="164">
        <v>117.2</v>
      </c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258"/>
      <c r="AF73" s="258"/>
      <c r="AG73" s="258"/>
      <c r="AH73" s="258"/>
      <c r="AI73" s="258"/>
      <c r="AJ73" s="258"/>
      <c r="AK73" s="258"/>
      <c r="AL73" s="258"/>
      <c r="AM73" s="258"/>
      <c r="AN73" s="115"/>
      <c r="AO73" s="115"/>
      <c r="AP73" s="115"/>
      <c r="AQ73" s="115"/>
    </row>
    <row r="74" spans="1:43" s="7" customFormat="1" ht="12.75" customHeight="1" x14ac:dyDescent="0.2">
      <c r="A74" s="1"/>
      <c r="B74" s="1"/>
      <c r="C74" s="551" t="s">
        <v>107</v>
      </c>
      <c r="D74" s="551"/>
      <c r="E74" s="551"/>
      <c r="F74" s="551"/>
      <c r="G74" s="551"/>
      <c r="H74" s="552" t="s">
        <v>32</v>
      </c>
      <c r="I74" s="553"/>
      <c r="J74" s="554"/>
      <c r="K74" s="468" t="s">
        <v>331</v>
      </c>
      <c r="L74" s="469"/>
      <c r="M74" s="470"/>
      <c r="N74" s="1"/>
      <c r="O74" s="196"/>
      <c r="P74" s="164" t="s">
        <v>196</v>
      </c>
      <c r="Q74" s="164">
        <v>40.270000000000003</v>
      </c>
      <c r="R74" s="164">
        <v>37.26</v>
      </c>
      <c r="S74" s="164">
        <v>65.510000000000005</v>
      </c>
      <c r="T74" s="164">
        <v>57.7</v>
      </c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258"/>
      <c r="AF74" s="258"/>
      <c r="AG74" s="258"/>
      <c r="AH74" s="258"/>
      <c r="AI74" s="258"/>
      <c r="AJ74" s="258"/>
      <c r="AK74" s="258"/>
      <c r="AL74" s="258"/>
      <c r="AM74" s="258"/>
      <c r="AN74" s="115"/>
      <c r="AO74" s="115"/>
      <c r="AP74" s="115"/>
      <c r="AQ74" s="115"/>
    </row>
    <row r="75" spans="1:43" s="7" customFormat="1" ht="12.75" customHeight="1" x14ac:dyDescent="0.2">
      <c r="A75" s="1"/>
      <c r="B75" s="1"/>
      <c r="C75" s="158" t="str">
        <f>IF(SUM(K24:K26)&lt;&gt;0,"X","")</f>
        <v/>
      </c>
      <c r="D75" s="478" t="s">
        <v>261</v>
      </c>
      <c r="E75" s="479"/>
      <c r="F75" s="479"/>
      <c r="G75" s="480"/>
      <c r="H75" s="555"/>
      <c r="I75" s="519"/>
      <c r="J75" s="556"/>
      <c r="K75" s="471"/>
      <c r="L75" s="472"/>
      <c r="M75" s="473"/>
      <c r="N75" s="1"/>
      <c r="O75" s="196"/>
      <c r="P75" s="164" t="s">
        <v>197</v>
      </c>
      <c r="Q75" s="164">
        <v>64.31</v>
      </c>
      <c r="R75" s="164">
        <v>61.9</v>
      </c>
      <c r="S75" s="164">
        <v>126.81</v>
      </c>
      <c r="T75" s="164">
        <v>111.79</v>
      </c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258"/>
      <c r="AF75" s="258"/>
      <c r="AG75" s="258"/>
      <c r="AH75" s="258"/>
      <c r="AI75" s="258"/>
      <c r="AJ75" s="258"/>
      <c r="AK75" s="258"/>
      <c r="AL75" s="258"/>
      <c r="AM75" s="258"/>
      <c r="AN75" s="115"/>
      <c r="AO75" s="115"/>
      <c r="AP75" s="115"/>
      <c r="AQ75" s="115"/>
    </row>
    <row r="76" spans="1:43" s="7" customFormat="1" ht="12.75" customHeight="1" x14ac:dyDescent="0.2">
      <c r="A76" s="1"/>
      <c r="B76" s="1"/>
      <c r="C76" s="158" t="str">
        <f>IF(SUM(K32:K34)&lt;&gt;0,"X","")</f>
        <v/>
      </c>
      <c r="D76" s="478" t="s">
        <v>260</v>
      </c>
      <c r="E76" s="481"/>
      <c r="F76" s="481"/>
      <c r="G76" s="482"/>
      <c r="H76" s="555"/>
      <c r="I76" s="519"/>
      <c r="J76" s="556"/>
      <c r="K76" s="471"/>
      <c r="L76" s="472"/>
      <c r="M76" s="473"/>
      <c r="N76" s="1"/>
      <c r="O76" s="196"/>
      <c r="P76" s="164" t="s">
        <v>198</v>
      </c>
      <c r="Q76" s="164">
        <v>37.26</v>
      </c>
      <c r="R76" s="164">
        <v>34.86</v>
      </c>
      <c r="S76" s="164">
        <v>58.3</v>
      </c>
      <c r="T76" s="164">
        <v>51.69</v>
      </c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258"/>
      <c r="AF76" s="258"/>
      <c r="AG76" s="258"/>
      <c r="AH76" s="258"/>
      <c r="AI76" s="258"/>
      <c r="AJ76" s="258"/>
      <c r="AK76" s="258"/>
      <c r="AL76" s="258"/>
      <c r="AM76" s="258"/>
      <c r="AN76" s="115"/>
      <c r="AO76" s="115"/>
      <c r="AP76" s="115"/>
      <c r="AQ76" s="115"/>
    </row>
    <row r="77" spans="1:43" s="7" customFormat="1" ht="12.75" customHeight="1" x14ac:dyDescent="0.2">
      <c r="A77" s="1"/>
      <c r="B77" s="1"/>
      <c r="C77" s="158" t="str">
        <f>IF(G29&lt;&gt;"","X","")</f>
        <v/>
      </c>
      <c r="D77" s="475" t="s">
        <v>33</v>
      </c>
      <c r="E77" s="476"/>
      <c r="F77" s="476"/>
      <c r="G77" s="477"/>
      <c r="H77" s="461"/>
      <c r="I77" s="462"/>
      <c r="J77" s="463"/>
      <c r="K77" s="461"/>
      <c r="L77" s="462"/>
      <c r="M77" s="463"/>
      <c r="N77" s="1"/>
      <c r="O77" s="196"/>
      <c r="P77" s="164" t="s">
        <v>199</v>
      </c>
      <c r="Q77" s="164">
        <v>36.659999999999997</v>
      </c>
      <c r="R77" s="164">
        <v>33.659999999999997</v>
      </c>
      <c r="S77" s="164">
        <v>64.91</v>
      </c>
      <c r="T77" s="164">
        <v>57.1</v>
      </c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258"/>
      <c r="AF77" s="258"/>
      <c r="AG77" s="258"/>
      <c r="AH77" s="258"/>
      <c r="AI77" s="258"/>
      <c r="AJ77" s="258"/>
      <c r="AK77" s="258"/>
      <c r="AL77" s="258"/>
      <c r="AM77" s="258"/>
      <c r="AN77" s="115"/>
      <c r="AO77" s="115"/>
      <c r="AP77" s="115"/>
      <c r="AQ77" s="115"/>
    </row>
    <row r="78" spans="1:43" s="62" customFormat="1" ht="12.75" customHeight="1" x14ac:dyDescent="0.2">
      <c r="A78" s="1"/>
      <c r="B78" s="1"/>
      <c r="C78" s="276" t="str">
        <f>IF(K42&gt;0,"X","")</f>
        <v/>
      </c>
      <c r="D78" s="559" t="s">
        <v>234</v>
      </c>
      <c r="E78" s="560"/>
      <c r="F78" s="560"/>
      <c r="G78" s="560"/>
      <c r="H78" s="461"/>
      <c r="I78" s="462"/>
      <c r="J78" s="463"/>
      <c r="K78" s="461"/>
      <c r="L78" s="462"/>
      <c r="M78" s="463"/>
      <c r="N78" s="1"/>
      <c r="O78" s="196"/>
      <c r="P78" s="164" t="s">
        <v>200</v>
      </c>
      <c r="Q78" s="164">
        <v>33.06</v>
      </c>
      <c r="R78" s="164">
        <v>30.05</v>
      </c>
      <c r="S78" s="164">
        <v>45.68</v>
      </c>
      <c r="T78" s="164">
        <v>40.270000000000003</v>
      </c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258"/>
      <c r="AF78" s="258"/>
      <c r="AG78" s="258"/>
      <c r="AH78" s="258"/>
      <c r="AI78" s="258"/>
      <c r="AJ78" s="258"/>
      <c r="AK78" s="258"/>
      <c r="AL78" s="258"/>
      <c r="AM78" s="258"/>
      <c r="AN78" s="115"/>
      <c r="AO78" s="115"/>
      <c r="AP78" s="115"/>
      <c r="AQ78" s="115"/>
    </row>
    <row r="79" spans="1:43" s="7" customFormat="1" ht="12.75" customHeight="1" x14ac:dyDescent="0.2">
      <c r="A79" s="1"/>
      <c r="B79" s="1"/>
      <c r="C79" s="158" t="str">
        <f>IF(SUM(K49:K51)&lt;&gt;0,"X","")</f>
        <v/>
      </c>
      <c r="D79" s="478" t="s">
        <v>259</v>
      </c>
      <c r="E79" s="484"/>
      <c r="F79" s="484"/>
      <c r="G79" s="482"/>
      <c r="H79" s="461"/>
      <c r="I79" s="462"/>
      <c r="J79" s="463"/>
      <c r="K79" s="461"/>
      <c r="L79" s="462"/>
      <c r="M79" s="463"/>
      <c r="N79" s="1"/>
      <c r="O79" s="196"/>
      <c r="P79" s="164" t="s">
        <v>201</v>
      </c>
      <c r="Q79" s="164">
        <v>43.27</v>
      </c>
      <c r="R79" s="164">
        <v>39.07</v>
      </c>
      <c r="S79" s="164">
        <v>79.930000000000007</v>
      </c>
      <c r="T79" s="164">
        <v>70.319999999999993</v>
      </c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258"/>
      <c r="AF79" s="258"/>
      <c r="AG79" s="258"/>
      <c r="AH79" s="258"/>
      <c r="AI79" s="258"/>
      <c r="AJ79" s="258"/>
      <c r="AK79" s="258"/>
      <c r="AL79" s="258"/>
      <c r="AM79" s="258"/>
      <c r="AN79" s="115"/>
      <c r="AO79" s="115"/>
      <c r="AP79" s="115"/>
      <c r="AQ79" s="115"/>
    </row>
    <row r="80" spans="1:43" s="7" customFormat="1" ht="12.75" customHeight="1" x14ac:dyDescent="0.2">
      <c r="A80" s="1"/>
      <c r="B80" s="1"/>
      <c r="C80" s="158" t="str">
        <f>IF(AND(K53=0,IF(I18&lt;&gt;"",I18&gt;1,I19&gt;1)),"X","")</f>
        <v/>
      </c>
      <c r="D80" s="561" t="s">
        <v>90</v>
      </c>
      <c r="E80" s="562"/>
      <c r="F80" s="562"/>
      <c r="G80" s="562"/>
      <c r="H80" s="461"/>
      <c r="I80" s="462"/>
      <c r="J80" s="463"/>
      <c r="K80" s="461"/>
      <c r="L80" s="462"/>
      <c r="M80" s="463"/>
      <c r="N80" s="1"/>
      <c r="O80" s="196"/>
      <c r="P80" s="164" t="s">
        <v>202</v>
      </c>
      <c r="Q80" s="164">
        <v>42.67</v>
      </c>
      <c r="R80" s="164">
        <v>39.67</v>
      </c>
      <c r="S80" s="164">
        <v>99.77</v>
      </c>
      <c r="T80" s="164">
        <v>88.35</v>
      </c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258"/>
      <c r="AF80" s="258"/>
      <c r="AG80" s="258"/>
      <c r="AH80" s="258"/>
      <c r="AI80" s="258"/>
      <c r="AJ80" s="258"/>
      <c r="AK80" s="258"/>
      <c r="AL80" s="258"/>
      <c r="AM80" s="258"/>
      <c r="AN80" s="115"/>
      <c r="AO80" s="115"/>
      <c r="AP80" s="115"/>
      <c r="AQ80" s="115"/>
    </row>
    <row r="81" spans="1:43" s="7" customFormat="1" ht="12.75" customHeight="1" x14ac:dyDescent="0.2">
      <c r="A81" s="1"/>
      <c r="B81" s="1"/>
      <c r="C81" s="158" t="str">
        <f>IF(C53&lt;&gt;"","X","")</f>
        <v/>
      </c>
      <c r="D81" s="478" t="s">
        <v>99</v>
      </c>
      <c r="E81" s="543"/>
      <c r="F81" s="543"/>
      <c r="G81" s="543"/>
      <c r="H81" s="461"/>
      <c r="I81" s="462"/>
      <c r="J81" s="463"/>
      <c r="K81" s="461"/>
      <c r="L81" s="462"/>
      <c r="M81" s="463"/>
      <c r="N81" s="1"/>
      <c r="O81" s="196"/>
      <c r="P81" s="164" t="s">
        <v>203</v>
      </c>
      <c r="Q81" s="164">
        <v>43.87</v>
      </c>
      <c r="R81" s="164">
        <v>41.47</v>
      </c>
      <c r="S81" s="164">
        <v>97.36</v>
      </c>
      <c r="T81" s="164">
        <v>85.94</v>
      </c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258"/>
      <c r="AF81" s="258"/>
      <c r="AG81" s="258"/>
      <c r="AH81" s="258"/>
      <c r="AI81" s="258"/>
      <c r="AJ81" s="258"/>
      <c r="AK81" s="258"/>
      <c r="AL81" s="258"/>
      <c r="AM81" s="258"/>
      <c r="AN81" s="115"/>
      <c r="AO81" s="115"/>
      <c r="AP81" s="115"/>
      <c r="AQ81" s="115"/>
    </row>
    <row r="82" spans="1:43" s="7" customFormat="1" ht="14.25" customHeight="1" x14ac:dyDescent="0.2">
      <c r="A82" s="1"/>
      <c r="B82" s="1"/>
      <c r="C82" s="158" t="str">
        <f>IF(OR(H58&lt;&gt;0,'PRE-VIAJE OTT'!D23="Congreso, Conferencia, Seminario, etc."),"X","")</f>
        <v/>
      </c>
      <c r="D82" s="485" t="s">
        <v>34</v>
      </c>
      <c r="E82" s="484"/>
      <c r="F82" s="484"/>
      <c r="G82" s="482"/>
      <c r="H82" s="544" t="str">
        <f>CONCATENATE("Fdo.: ",'PRE-VIAJE OTT'!D51)</f>
        <v xml:space="preserve">Fdo.: </v>
      </c>
      <c r="I82" s="545"/>
      <c r="J82" s="546"/>
      <c r="K82" s="544" t="str">
        <f>CONCATENATE("Fdo.: ",E9)</f>
        <v xml:space="preserve">Fdo.: </v>
      </c>
      <c r="L82" s="545"/>
      <c r="M82" s="546"/>
      <c r="N82" s="1"/>
      <c r="O82" s="196"/>
      <c r="P82" s="164" t="s">
        <v>204</v>
      </c>
      <c r="Q82" s="164">
        <v>82.94</v>
      </c>
      <c r="R82" s="164">
        <v>79.33</v>
      </c>
      <c r="S82" s="164">
        <v>156.86000000000001</v>
      </c>
      <c r="T82" s="164">
        <v>138.22999999999999</v>
      </c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258"/>
      <c r="AF82" s="258"/>
      <c r="AG82" s="258"/>
      <c r="AH82" s="258"/>
      <c r="AI82" s="258"/>
      <c r="AJ82" s="258"/>
      <c r="AK82" s="258"/>
      <c r="AL82" s="258"/>
      <c r="AM82" s="258"/>
      <c r="AN82" s="115"/>
      <c r="AO82" s="115"/>
      <c r="AP82" s="115"/>
      <c r="AQ82" s="115"/>
    </row>
    <row r="83" spans="1:43" s="7" customFormat="1" x14ac:dyDescent="0.2">
      <c r="A83" s="67"/>
      <c r="B83" s="67"/>
      <c r="C83" s="276" t="str">
        <f>IF(SUM(H59:H60)&gt;0,"X","")</f>
        <v/>
      </c>
      <c r="D83" s="559" t="s">
        <v>233</v>
      </c>
      <c r="E83" s="560"/>
      <c r="F83" s="560"/>
      <c r="G83" s="560"/>
      <c r="H83" s="547" t="s">
        <v>295</v>
      </c>
      <c r="I83" s="547"/>
      <c r="J83" s="547"/>
      <c r="K83" s="547"/>
      <c r="L83" s="547"/>
      <c r="M83" s="547"/>
      <c r="N83" s="1"/>
      <c r="O83" s="196"/>
      <c r="P83" s="164" t="s">
        <v>205</v>
      </c>
      <c r="Q83" s="164">
        <v>43.27</v>
      </c>
      <c r="R83" s="164">
        <v>40.869999999999997</v>
      </c>
      <c r="S83" s="164">
        <v>101.57</v>
      </c>
      <c r="T83" s="164">
        <v>89.55</v>
      </c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258"/>
      <c r="AF83" s="258"/>
      <c r="AG83" s="258"/>
      <c r="AH83" s="258"/>
      <c r="AI83" s="258"/>
      <c r="AJ83" s="258"/>
      <c r="AK83" s="258"/>
      <c r="AL83" s="258"/>
      <c r="AM83" s="258"/>
      <c r="AN83" s="115"/>
      <c r="AO83" s="115"/>
      <c r="AP83" s="115"/>
      <c r="AQ83" s="115"/>
    </row>
    <row r="84" spans="1:43" s="7" customFormat="1" x14ac:dyDescent="0.2">
      <c r="A84" s="67"/>
      <c r="B84" s="67"/>
      <c r="C84" s="158" t="str">
        <f>IF(K71&lt;0,"X","")</f>
        <v/>
      </c>
      <c r="D84" s="486" t="s">
        <v>262</v>
      </c>
      <c r="E84" s="488"/>
      <c r="F84" s="488"/>
      <c r="G84" s="487"/>
      <c r="H84" s="460" t="s">
        <v>273</v>
      </c>
      <c r="I84" s="460"/>
      <c r="J84" s="460"/>
      <c r="K84" s="460"/>
      <c r="L84" s="460"/>
      <c r="M84" s="460"/>
      <c r="N84" s="1"/>
      <c r="O84" s="196"/>
      <c r="P84" s="164" t="s">
        <v>206</v>
      </c>
      <c r="Q84" s="164">
        <v>38.46</v>
      </c>
      <c r="R84" s="164">
        <v>35.46</v>
      </c>
      <c r="S84" s="164">
        <v>126.81</v>
      </c>
      <c r="T84" s="164">
        <v>111.79</v>
      </c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258"/>
      <c r="AF84" s="258"/>
      <c r="AG84" s="258"/>
      <c r="AH84" s="258"/>
      <c r="AI84" s="258"/>
      <c r="AJ84" s="258"/>
      <c r="AK84" s="258"/>
      <c r="AL84" s="258"/>
      <c r="AM84" s="258"/>
      <c r="AN84" s="115"/>
      <c r="AO84" s="115"/>
      <c r="AP84" s="115"/>
      <c r="AQ84" s="115"/>
    </row>
    <row r="85" spans="1:43" s="7" customFormat="1" x14ac:dyDescent="0.2">
      <c r="A85" s="67"/>
      <c r="B85" s="67"/>
      <c r="C85" s="158" t="str">
        <f>IF(OR('PRE-VIAJE OTT'!D23="Reunión proyecto",'PRE-VIAJE OTT'!D23="Varias actividades",'PRE-VIAJE OTT'!D23="Otros"),"X","")</f>
        <v/>
      </c>
      <c r="D85" s="485" t="s">
        <v>35</v>
      </c>
      <c r="E85" s="484"/>
      <c r="F85" s="484"/>
      <c r="G85" s="484"/>
      <c r="H85" s="460" t="s">
        <v>278</v>
      </c>
      <c r="I85" s="460"/>
      <c r="J85" s="460"/>
      <c r="K85" s="460"/>
      <c r="L85" s="460"/>
      <c r="M85" s="460"/>
      <c r="N85" s="1"/>
      <c r="O85" s="196"/>
      <c r="P85" s="164" t="s">
        <v>207</v>
      </c>
      <c r="Q85" s="164">
        <v>73.319999999999993</v>
      </c>
      <c r="R85" s="164">
        <v>68.52</v>
      </c>
      <c r="S85" s="164">
        <v>227.78</v>
      </c>
      <c r="T85" s="164">
        <v>200.74</v>
      </c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258"/>
      <c r="AF85" s="258"/>
      <c r="AG85" s="258"/>
      <c r="AH85" s="258"/>
      <c r="AI85" s="258"/>
      <c r="AJ85" s="258"/>
      <c r="AK85" s="258"/>
      <c r="AL85" s="258"/>
      <c r="AM85" s="258"/>
      <c r="AN85" s="115"/>
      <c r="AO85" s="115"/>
      <c r="AP85" s="115"/>
      <c r="AQ85" s="115"/>
    </row>
    <row r="86" spans="1:43" s="7" customFormat="1" x14ac:dyDescent="0.2">
      <c r="A86" s="67"/>
      <c r="B86" s="67"/>
      <c r="C86" s="212"/>
      <c r="D86" s="486" t="s">
        <v>264</v>
      </c>
      <c r="E86" s="487"/>
      <c r="F86" s="487"/>
      <c r="G86" s="487"/>
      <c r="H86" s="496" t="s">
        <v>36</v>
      </c>
      <c r="I86" s="496"/>
      <c r="J86" s="496"/>
      <c r="K86" s="496"/>
      <c r="L86" s="496"/>
      <c r="M86" s="496"/>
      <c r="N86" s="1"/>
      <c r="O86" s="196"/>
      <c r="P86" s="164" t="s">
        <v>208</v>
      </c>
      <c r="Q86" s="164">
        <v>45.08</v>
      </c>
      <c r="R86" s="164">
        <v>42.07</v>
      </c>
      <c r="S86" s="164">
        <v>67.91</v>
      </c>
      <c r="T86" s="164">
        <v>59.5</v>
      </c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258"/>
      <c r="AF86" s="258"/>
      <c r="AG86" s="258"/>
      <c r="AH86" s="258"/>
      <c r="AI86" s="258"/>
      <c r="AJ86" s="258"/>
      <c r="AK86" s="258"/>
      <c r="AL86" s="258"/>
      <c r="AM86" s="258"/>
      <c r="AN86" s="115"/>
      <c r="AO86" s="115"/>
      <c r="AP86" s="115"/>
      <c r="AQ86" s="115"/>
    </row>
    <row r="87" spans="1:43" s="62" customFormat="1" ht="6.75" customHeight="1" thickBot="1" x14ac:dyDescent="0.25">
      <c r="A87" s="1"/>
      <c r="B87" s="45"/>
      <c r="C87" s="45"/>
      <c r="D87" s="56"/>
      <c r="E87" s="56"/>
      <c r="F87" s="56"/>
      <c r="G87" s="56"/>
      <c r="H87" s="173"/>
      <c r="I87" s="60"/>
      <c r="J87" s="60"/>
      <c r="K87" s="60"/>
      <c r="L87" s="60"/>
      <c r="M87" s="60"/>
      <c r="N87" s="45"/>
      <c r="O87" s="196"/>
      <c r="P87" s="164" t="s">
        <v>209</v>
      </c>
      <c r="Q87" s="164">
        <v>49.88</v>
      </c>
      <c r="R87" s="164">
        <v>45.68</v>
      </c>
      <c r="S87" s="164">
        <v>98.57</v>
      </c>
      <c r="T87" s="164">
        <v>86.55</v>
      </c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258"/>
      <c r="AF87" s="258"/>
      <c r="AG87" s="258"/>
      <c r="AH87" s="258"/>
      <c r="AI87" s="258"/>
      <c r="AJ87" s="258"/>
      <c r="AK87" s="258"/>
      <c r="AL87" s="258"/>
      <c r="AM87" s="258"/>
      <c r="AN87" s="115"/>
      <c r="AO87" s="115"/>
      <c r="AP87" s="115"/>
      <c r="AQ87" s="115"/>
    </row>
    <row r="88" spans="1:43" s="62" customFormat="1" ht="14.25" x14ac:dyDescent="0.2">
      <c r="A88" s="1"/>
      <c r="B88" s="243"/>
      <c r="C88" s="243"/>
      <c r="D88" s="243"/>
      <c r="E88" s="243"/>
      <c r="F88" s="243"/>
      <c r="G88" s="243"/>
      <c r="H88" s="497" t="s">
        <v>103</v>
      </c>
      <c r="I88" s="497"/>
      <c r="J88" s="497"/>
      <c r="K88" s="243"/>
      <c r="L88" s="243"/>
      <c r="M88" s="287" t="str">
        <f>M132</f>
        <v>(v.190520)</v>
      </c>
      <c r="N88" s="243"/>
      <c r="O88" s="196"/>
      <c r="P88" s="164" t="s">
        <v>210</v>
      </c>
      <c r="Q88" s="164">
        <v>48.08</v>
      </c>
      <c r="R88" s="164">
        <v>45.08</v>
      </c>
      <c r="S88" s="164">
        <v>85.34</v>
      </c>
      <c r="T88" s="164">
        <v>75.13</v>
      </c>
      <c r="U88" s="196"/>
      <c r="V88" s="196"/>
      <c r="W88" s="193"/>
      <c r="X88" s="193"/>
      <c r="Y88" s="193"/>
      <c r="Z88" s="196"/>
      <c r="AA88" s="196"/>
      <c r="AB88" s="196"/>
      <c r="AC88" s="196"/>
      <c r="AD88" s="196"/>
      <c r="AE88" s="258"/>
      <c r="AF88" s="258"/>
      <c r="AG88" s="258"/>
      <c r="AH88" s="258"/>
      <c r="AI88" s="258"/>
      <c r="AJ88" s="258"/>
      <c r="AK88" s="258"/>
      <c r="AL88" s="258"/>
      <c r="AM88" s="258"/>
      <c r="AN88" s="115"/>
      <c r="AO88" s="115"/>
      <c r="AP88" s="115"/>
      <c r="AQ88" s="115"/>
    </row>
    <row r="89" spans="1:43" s="62" customFormat="1" ht="9" customHeight="1" thickBot="1" x14ac:dyDescent="0.25">
      <c r="A89" s="1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196"/>
      <c r="P89" s="164" t="s">
        <v>211</v>
      </c>
      <c r="Q89" s="164">
        <v>46.28</v>
      </c>
      <c r="R89" s="164">
        <v>43.87</v>
      </c>
      <c r="S89" s="164">
        <v>83.54</v>
      </c>
      <c r="T89" s="164">
        <v>73.92</v>
      </c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258"/>
      <c r="AF89" s="258"/>
      <c r="AG89" s="258"/>
      <c r="AH89" s="258"/>
      <c r="AI89" s="258"/>
      <c r="AJ89" s="258"/>
      <c r="AK89" s="258"/>
      <c r="AL89" s="258"/>
      <c r="AM89" s="258"/>
      <c r="AN89" s="115"/>
      <c r="AO89" s="115"/>
      <c r="AP89" s="115"/>
      <c r="AQ89" s="115"/>
    </row>
    <row r="90" spans="1:43" s="244" customFormat="1" ht="5.25" customHeight="1" x14ac:dyDescent="0.2">
      <c r="A90" s="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3"/>
      <c r="O90" s="196"/>
      <c r="P90" s="164" t="s">
        <v>212</v>
      </c>
      <c r="Q90" s="164">
        <v>48.08</v>
      </c>
      <c r="R90" s="164">
        <v>43.87</v>
      </c>
      <c r="S90" s="164">
        <v>64.31</v>
      </c>
      <c r="T90" s="164">
        <v>56.5</v>
      </c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258"/>
      <c r="AF90" s="258"/>
      <c r="AG90" s="258"/>
      <c r="AH90" s="258"/>
      <c r="AI90" s="258"/>
      <c r="AJ90" s="258"/>
      <c r="AK90" s="258"/>
      <c r="AL90" s="258"/>
      <c r="AM90" s="258"/>
      <c r="AN90" s="242"/>
      <c r="AO90" s="242"/>
      <c r="AP90" s="242"/>
      <c r="AQ90" s="242"/>
    </row>
    <row r="91" spans="1:43" s="244" customFormat="1" ht="15.75" x14ac:dyDescent="0.25">
      <c r="A91" s="1"/>
      <c r="B91" s="11"/>
      <c r="C91" s="57" t="s">
        <v>296</v>
      </c>
      <c r="D91" s="35"/>
      <c r="E91" s="2"/>
      <c r="F91" s="2"/>
      <c r="G91" s="2"/>
      <c r="H91" s="2"/>
      <c r="I91" s="2"/>
      <c r="J91" s="2"/>
      <c r="K91" s="2"/>
      <c r="L91" s="2"/>
      <c r="M91" s="2"/>
      <c r="N91" s="16"/>
      <c r="O91" s="196"/>
      <c r="P91" s="164" t="s">
        <v>213</v>
      </c>
      <c r="Q91" s="164">
        <v>75.13</v>
      </c>
      <c r="R91" s="164">
        <v>69.72</v>
      </c>
      <c r="S91" s="164">
        <v>147.25</v>
      </c>
      <c r="T91" s="164">
        <v>129.82</v>
      </c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258"/>
      <c r="AF91" s="258"/>
      <c r="AG91" s="258"/>
      <c r="AH91" s="258"/>
      <c r="AI91" s="258"/>
      <c r="AJ91" s="258"/>
      <c r="AK91" s="258"/>
      <c r="AL91" s="258"/>
      <c r="AM91" s="258"/>
      <c r="AN91" s="242"/>
      <c r="AO91" s="242"/>
      <c r="AP91" s="242"/>
      <c r="AQ91" s="242"/>
    </row>
    <row r="92" spans="1:43" s="303" customFormat="1" ht="15.75" x14ac:dyDescent="0.25">
      <c r="A92" s="1"/>
      <c r="B92" s="11"/>
      <c r="C92" s="57"/>
      <c r="D92" s="498" t="s">
        <v>286</v>
      </c>
      <c r="E92" s="498"/>
      <c r="F92" s="498"/>
      <c r="G92" s="498"/>
      <c r="H92" s="498"/>
      <c r="I92" s="498"/>
      <c r="J92" s="498"/>
      <c r="K92" s="498"/>
      <c r="L92" s="499"/>
      <c r="M92" s="313"/>
      <c r="N92" s="16"/>
      <c r="O92" s="196"/>
      <c r="P92" s="164" t="s">
        <v>214</v>
      </c>
      <c r="Q92" s="164">
        <v>61.3</v>
      </c>
      <c r="R92" s="164">
        <v>57.7</v>
      </c>
      <c r="S92" s="164">
        <v>148.44999999999999</v>
      </c>
      <c r="T92" s="164">
        <v>131.02000000000001</v>
      </c>
      <c r="U92" s="191"/>
      <c r="V92" s="194"/>
      <c r="W92" s="194"/>
      <c r="X92" s="194"/>
      <c r="Y92" s="194"/>
      <c r="Z92" s="196"/>
      <c r="AA92" s="196"/>
      <c r="AB92" s="196"/>
      <c r="AC92" s="196"/>
      <c r="AD92" s="196"/>
      <c r="AE92" s="258"/>
      <c r="AF92" s="258"/>
      <c r="AG92" s="258"/>
      <c r="AH92" s="258"/>
      <c r="AI92" s="258"/>
      <c r="AJ92" s="258"/>
      <c r="AK92" s="258"/>
      <c r="AL92" s="258"/>
      <c r="AM92" s="258"/>
      <c r="AN92" s="302"/>
      <c r="AO92" s="302"/>
      <c r="AP92" s="302"/>
      <c r="AQ92" s="302"/>
    </row>
    <row r="93" spans="1:43" s="303" customFormat="1" ht="15.75" x14ac:dyDescent="0.25">
      <c r="A93" s="1"/>
      <c r="B93" s="11"/>
      <c r="C93" s="57"/>
      <c r="D93" s="308" t="s">
        <v>287</v>
      </c>
      <c r="E93" s="308"/>
      <c r="F93" s="308"/>
      <c r="G93" s="308"/>
      <c r="H93" s="308"/>
      <c r="I93" s="308"/>
      <c r="J93" s="308"/>
      <c r="K93" s="307"/>
      <c r="L93" s="307"/>
      <c r="M93" s="307"/>
      <c r="N93" s="16"/>
      <c r="O93" s="196"/>
      <c r="P93" s="164"/>
      <c r="Q93" s="164"/>
      <c r="R93" s="164"/>
      <c r="S93" s="164"/>
      <c r="T93" s="164"/>
      <c r="U93" s="191"/>
      <c r="V93" s="194"/>
      <c r="W93" s="194"/>
      <c r="X93" s="194"/>
      <c r="Y93" s="194"/>
      <c r="Z93" s="196"/>
      <c r="AA93" s="196"/>
      <c r="AB93" s="196"/>
      <c r="AC93" s="196"/>
      <c r="AD93" s="196"/>
      <c r="AE93" s="258"/>
      <c r="AF93" s="258"/>
      <c r="AG93" s="258"/>
      <c r="AH93" s="258"/>
      <c r="AI93" s="258"/>
      <c r="AJ93" s="258"/>
      <c r="AK93" s="258"/>
      <c r="AL93" s="258"/>
      <c r="AM93" s="258"/>
      <c r="AN93" s="302"/>
      <c r="AO93" s="302"/>
      <c r="AP93" s="302"/>
      <c r="AQ93" s="302"/>
    </row>
    <row r="94" spans="1:43" ht="14.25" x14ac:dyDescent="0.2">
      <c r="A94" s="1"/>
      <c r="B94" s="11"/>
      <c r="C94" s="492"/>
      <c r="D94" s="492"/>
      <c r="E94" s="492"/>
      <c r="F94" s="492"/>
      <c r="G94" s="492"/>
      <c r="H94" s="492"/>
      <c r="I94" s="492"/>
      <c r="J94" s="492"/>
      <c r="K94" s="492"/>
      <c r="L94" s="492"/>
      <c r="M94" s="492"/>
      <c r="N94" s="16"/>
      <c r="O94" s="196"/>
      <c r="P94" s="164" t="s">
        <v>215</v>
      </c>
      <c r="Q94" s="164">
        <v>39.07</v>
      </c>
      <c r="R94" s="164">
        <v>36.659999999999997</v>
      </c>
      <c r="S94" s="164">
        <v>69.12</v>
      </c>
      <c r="T94" s="164">
        <v>61.3</v>
      </c>
      <c r="U94" s="191"/>
      <c r="V94" s="194"/>
      <c r="W94" s="194"/>
      <c r="X94" s="194"/>
      <c r="Y94" s="194"/>
    </row>
    <row r="95" spans="1:43" s="63" customFormat="1" x14ac:dyDescent="0.2">
      <c r="A95" s="1"/>
      <c r="B95" s="11"/>
      <c r="C95" s="492"/>
      <c r="D95" s="492"/>
      <c r="E95" s="492"/>
      <c r="F95" s="492"/>
      <c r="G95" s="492"/>
      <c r="H95" s="492"/>
      <c r="I95" s="492"/>
      <c r="J95" s="492"/>
      <c r="K95" s="492"/>
      <c r="L95" s="492"/>
      <c r="M95" s="492"/>
      <c r="N95" s="16"/>
      <c r="O95" s="196"/>
      <c r="P95" s="164" t="s">
        <v>216</v>
      </c>
      <c r="Q95" s="164">
        <v>48.68</v>
      </c>
      <c r="R95" s="164">
        <v>45.68</v>
      </c>
      <c r="S95" s="164">
        <v>81.739999999999995</v>
      </c>
      <c r="T95" s="164">
        <v>72.12</v>
      </c>
      <c r="U95" s="196"/>
      <c r="V95" s="196"/>
      <c r="W95" s="195"/>
      <c r="X95" s="195"/>
      <c r="Y95" s="195"/>
      <c r="Z95" s="196"/>
      <c r="AA95" s="196"/>
      <c r="AB95" s="196"/>
      <c r="AC95" s="196"/>
      <c r="AD95" s="196"/>
      <c r="AE95" s="258"/>
      <c r="AF95" s="258"/>
      <c r="AG95" s="258"/>
      <c r="AH95" s="258"/>
      <c r="AI95" s="258"/>
      <c r="AJ95" s="258"/>
      <c r="AK95" s="258"/>
      <c r="AL95" s="258"/>
      <c r="AM95" s="258"/>
      <c r="AN95" s="242"/>
      <c r="AO95" s="242"/>
      <c r="AP95" s="242"/>
      <c r="AQ95" s="242"/>
    </row>
    <row r="96" spans="1:43" x14ac:dyDescent="0.2">
      <c r="A96" s="1"/>
      <c r="B96" s="11"/>
      <c r="C96" s="492"/>
      <c r="D96" s="492"/>
      <c r="E96" s="492"/>
      <c r="F96" s="492"/>
      <c r="G96" s="492"/>
      <c r="H96" s="492"/>
      <c r="I96" s="492"/>
      <c r="J96" s="492"/>
      <c r="K96" s="492"/>
      <c r="L96" s="492"/>
      <c r="M96" s="492"/>
      <c r="N96" s="16"/>
      <c r="O96" s="196"/>
      <c r="P96" s="164" t="s">
        <v>217</v>
      </c>
      <c r="Q96" s="164">
        <v>30.05</v>
      </c>
      <c r="R96" s="164">
        <v>26.44</v>
      </c>
      <c r="S96" s="164">
        <v>76.930000000000007</v>
      </c>
      <c r="T96" s="164">
        <v>67.91</v>
      </c>
      <c r="W96" s="195"/>
      <c r="X96" s="195"/>
      <c r="Y96" s="195"/>
    </row>
    <row r="97" spans="1:43" s="63" customFormat="1" x14ac:dyDescent="0.2">
      <c r="A97" s="1"/>
      <c r="B97" s="11"/>
      <c r="C97" s="492"/>
      <c r="D97" s="492"/>
      <c r="E97" s="492"/>
      <c r="F97" s="492"/>
      <c r="G97" s="492"/>
      <c r="H97" s="492"/>
      <c r="I97" s="492"/>
      <c r="J97" s="492"/>
      <c r="K97" s="492"/>
      <c r="L97" s="492"/>
      <c r="M97" s="492"/>
      <c r="N97" s="16"/>
      <c r="O97" s="196"/>
      <c r="P97" s="164" t="s">
        <v>218</v>
      </c>
      <c r="Q97" s="164">
        <v>46.28</v>
      </c>
      <c r="R97" s="164">
        <v>42.07</v>
      </c>
      <c r="S97" s="164">
        <v>51.69</v>
      </c>
      <c r="T97" s="164">
        <v>45.68</v>
      </c>
      <c r="U97" s="196"/>
      <c r="V97" s="196"/>
      <c r="W97" s="247"/>
      <c r="X97" s="247"/>
      <c r="Y97" s="247"/>
      <c r="Z97" s="196"/>
      <c r="AA97" s="196"/>
      <c r="AB97" s="196"/>
      <c r="AC97" s="196"/>
      <c r="AD97" s="196"/>
      <c r="AE97" s="258"/>
      <c r="AF97" s="258"/>
      <c r="AG97" s="258"/>
      <c r="AH97" s="258"/>
      <c r="AI97" s="258"/>
      <c r="AJ97" s="258"/>
      <c r="AK97" s="258"/>
      <c r="AL97" s="258"/>
      <c r="AM97" s="258"/>
      <c r="AN97" s="242"/>
      <c r="AO97" s="242"/>
      <c r="AP97" s="242"/>
      <c r="AQ97" s="242"/>
    </row>
    <row r="98" spans="1:43" x14ac:dyDescent="0.2">
      <c r="A98" s="1"/>
      <c r="B98" s="11"/>
      <c r="C98" s="492"/>
      <c r="D98" s="492"/>
      <c r="E98" s="492"/>
      <c r="F98" s="492"/>
      <c r="G98" s="492"/>
      <c r="H98" s="492"/>
      <c r="I98" s="492"/>
      <c r="J98" s="492"/>
      <c r="K98" s="492"/>
      <c r="L98" s="492"/>
      <c r="M98" s="492"/>
      <c r="N98" s="16"/>
      <c r="O98" s="196"/>
      <c r="P98" s="164" t="s">
        <v>219</v>
      </c>
      <c r="Q98" s="164">
        <v>39.07</v>
      </c>
      <c r="R98" s="164">
        <v>36.06</v>
      </c>
      <c r="S98" s="164">
        <v>61.3</v>
      </c>
      <c r="T98" s="164">
        <v>54.09</v>
      </c>
      <c r="W98" s="247"/>
      <c r="X98" s="247"/>
      <c r="Y98" s="247"/>
    </row>
    <row r="99" spans="1:43" s="306" customFormat="1" ht="15.75" customHeight="1" x14ac:dyDescent="0.25">
      <c r="A99" s="1"/>
      <c r="B99" s="11"/>
      <c r="C99" s="57"/>
      <c r="D99" s="310" t="s">
        <v>300</v>
      </c>
      <c r="E99" s="177"/>
      <c r="F99" s="309"/>
      <c r="G99" s="309"/>
      <c r="H99" s="309"/>
      <c r="I99" s="309"/>
      <c r="J99" s="309"/>
      <c r="K99" s="309"/>
      <c r="L99" s="309"/>
      <c r="M99" s="309"/>
      <c r="N99" s="16"/>
      <c r="O99" s="196"/>
      <c r="P99" s="164"/>
      <c r="Q99" s="164"/>
      <c r="R99" s="164"/>
      <c r="S99" s="164"/>
      <c r="T99" s="164"/>
      <c r="U99" s="191"/>
      <c r="V99" s="194"/>
      <c r="W99" s="194"/>
      <c r="X99" s="194"/>
      <c r="Y99" s="194"/>
      <c r="Z99" s="196"/>
      <c r="AA99" s="196"/>
      <c r="AB99" s="196"/>
      <c r="AC99" s="196"/>
      <c r="AD99" s="196"/>
      <c r="AE99" s="258"/>
      <c r="AF99" s="258"/>
      <c r="AG99" s="258"/>
      <c r="AH99" s="258"/>
      <c r="AI99" s="258"/>
      <c r="AJ99" s="258"/>
      <c r="AK99" s="258"/>
      <c r="AL99" s="258"/>
      <c r="AM99" s="258"/>
      <c r="AN99" s="305"/>
      <c r="AO99" s="305"/>
      <c r="AP99" s="305"/>
      <c r="AQ99" s="305"/>
    </row>
    <row r="100" spans="1:43" s="303" customFormat="1" ht="14.25" x14ac:dyDescent="0.2">
      <c r="A100" s="1"/>
      <c r="B100" s="11"/>
      <c r="C100" s="492"/>
      <c r="D100" s="492"/>
      <c r="E100" s="492"/>
      <c r="F100" s="492"/>
      <c r="G100" s="492"/>
      <c r="H100" s="492"/>
      <c r="I100" s="492"/>
      <c r="J100" s="492"/>
      <c r="K100" s="492"/>
      <c r="L100" s="492"/>
      <c r="M100" s="492"/>
      <c r="N100" s="16"/>
      <c r="O100" s="196"/>
      <c r="P100" s="164" t="s">
        <v>215</v>
      </c>
      <c r="Q100" s="164">
        <v>39.07</v>
      </c>
      <c r="R100" s="164">
        <v>36.659999999999997</v>
      </c>
      <c r="S100" s="164">
        <v>69.12</v>
      </c>
      <c r="T100" s="164">
        <v>61.3</v>
      </c>
      <c r="U100" s="191"/>
      <c r="V100" s="194"/>
      <c r="W100" s="194"/>
      <c r="X100" s="194"/>
      <c r="Y100" s="194"/>
      <c r="Z100" s="196"/>
      <c r="AA100" s="196"/>
      <c r="AB100" s="196"/>
      <c r="AC100" s="196"/>
      <c r="AD100" s="196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302"/>
      <c r="AO100" s="302"/>
      <c r="AP100" s="302"/>
      <c r="AQ100" s="302"/>
    </row>
    <row r="101" spans="1:43" s="303" customFormat="1" x14ac:dyDescent="0.2">
      <c r="A101" s="1"/>
      <c r="B101" s="11"/>
      <c r="C101" s="492"/>
      <c r="D101" s="492"/>
      <c r="E101" s="492"/>
      <c r="F101" s="492"/>
      <c r="G101" s="492"/>
      <c r="H101" s="492"/>
      <c r="I101" s="492"/>
      <c r="J101" s="492"/>
      <c r="K101" s="492"/>
      <c r="L101" s="492"/>
      <c r="M101" s="492"/>
      <c r="N101" s="16"/>
      <c r="O101" s="196"/>
      <c r="P101" s="164" t="s">
        <v>216</v>
      </c>
      <c r="Q101" s="164">
        <v>48.68</v>
      </c>
      <c r="R101" s="164">
        <v>45.68</v>
      </c>
      <c r="S101" s="164">
        <v>81.739999999999995</v>
      </c>
      <c r="T101" s="164">
        <v>72.12</v>
      </c>
      <c r="U101" s="196"/>
      <c r="V101" s="196"/>
      <c r="W101" s="195"/>
      <c r="X101" s="195"/>
      <c r="Y101" s="195"/>
      <c r="Z101" s="196"/>
      <c r="AA101" s="196"/>
      <c r="AB101" s="196"/>
      <c r="AC101" s="196"/>
      <c r="AD101" s="196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302"/>
      <c r="AO101" s="302"/>
      <c r="AP101" s="302"/>
      <c r="AQ101" s="302"/>
    </row>
    <row r="102" spans="1:43" s="303" customFormat="1" x14ac:dyDescent="0.2">
      <c r="A102" s="1"/>
      <c r="B102" s="11"/>
      <c r="C102" s="492"/>
      <c r="D102" s="492"/>
      <c r="E102" s="492"/>
      <c r="F102" s="492"/>
      <c r="G102" s="492"/>
      <c r="H102" s="492"/>
      <c r="I102" s="492"/>
      <c r="J102" s="492"/>
      <c r="K102" s="492"/>
      <c r="L102" s="492"/>
      <c r="M102" s="492"/>
      <c r="N102" s="16"/>
      <c r="O102" s="196"/>
      <c r="P102" s="164" t="s">
        <v>217</v>
      </c>
      <c r="Q102" s="164">
        <v>30.05</v>
      </c>
      <c r="R102" s="164">
        <v>26.44</v>
      </c>
      <c r="S102" s="164">
        <v>76.930000000000007</v>
      </c>
      <c r="T102" s="164">
        <v>67.91</v>
      </c>
      <c r="U102" s="196"/>
      <c r="V102" s="196"/>
      <c r="W102" s="195"/>
      <c r="X102" s="195"/>
      <c r="Y102" s="195"/>
      <c r="Z102" s="196"/>
      <c r="AA102" s="196"/>
      <c r="AB102" s="196"/>
      <c r="AC102" s="196"/>
      <c r="AD102" s="196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302"/>
      <c r="AO102" s="302"/>
      <c r="AP102" s="302"/>
      <c r="AQ102" s="302"/>
    </row>
    <row r="103" spans="1:43" s="303" customFormat="1" x14ac:dyDescent="0.2">
      <c r="A103" s="1"/>
      <c r="B103" s="11"/>
      <c r="C103" s="492"/>
      <c r="D103" s="492"/>
      <c r="E103" s="492"/>
      <c r="F103" s="492"/>
      <c r="G103" s="492"/>
      <c r="H103" s="492"/>
      <c r="I103" s="492"/>
      <c r="J103" s="492"/>
      <c r="K103" s="492"/>
      <c r="L103" s="492"/>
      <c r="M103" s="492"/>
      <c r="N103" s="16"/>
      <c r="O103" s="196"/>
      <c r="P103" s="164" t="s">
        <v>218</v>
      </c>
      <c r="Q103" s="164">
        <v>46.28</v>
      </c>
      <c r="R103" s="164">
        <v>42.07</v>
      </c>
      <c r="S103" s="164">
        <v>51.69</v>
      </c>
      <c r="T103" s="164">
        <v>45.68</v>
      </c>
      <c r="U103" s="196"/>
      <c r="V103" s="196"/>
      <c r="W103" s="247"/>
      <c r="X103" s="247"/>
      <c r="Y103" s="247"/>
      <c r="Z103" s="196"/>
      <c r="AA103" s="196"/>
      <c r="AB103" s="196"/>
      <c r="AC103" s="196"/>
      <c r="AD103" s="196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302"/>
      <c r="AO103" s="302"/>
      <c r="AP103" s="302"/>
      <c r="AQ103" s="302"/>
    </row>
    <row r="104" spans="1:43" s="303" customFormat="1" x14ac:dyDescent="0.2">
      <c r="A104" s="1"/>
      <c r="B104" s="11"/>
      <c r="C104" s="492"/>
      <c r="D104" s="492"/>
      <c r="E104" s="492"/>
      <c r="F104" s="492"/>
      <c r="G104" s="492"/>
      <c r="H104" s="492"/>
      <c r="I104" s="492"/>
      <c r="J104" s="492"/>
      <c r="K104" s="492"/>
      <c r="L104" s="492"/>
      <c r="M104" s="492"/>
      <c r="N104" s="16"/>
      <c r="O104" s="196"/>
      <c r="P104" s="164" t="s">
        <v>219</v>
      </c>
      <c r="Q104" s="164">
        <v>39.07</v>
      </c>
      <c r="R104" s="164">
        <v>36.06</v>
      </c>
      <c r="S104" s="164">
        <v>61.3</v>
      </c>
      <c r="T104" s="164">
        <v>54.09</v>
      </c>
      <c r="U104" s="196"/>
      <c r="V104" s="196"/>
      <c r="W104" s="247"/>
      <c r="X104" s="247"/>
      <c r="Y104" s="247"/>
      <c r="Z104" s="196"/>
      <c r="AA104" s="196"/>
      <c r="AB104" s="196"/>
      <c r="AC104" s="196"/>
      <c r="AD104" s="196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302"/>
      <c r="AO104" s="302"/>
      <c r="AP104" s="302"/>
      <c r="AQ104" s="302"/>
    </row>
    <row r="105" spans="1:43" s="242" customFormat="1" ht="6.75" customHeight="1" thickBot="1" x14ac:dyDescent="0.25">
      <c r="A105" s="67"/>
      <c r="B105" s="93"/>
      <c r="C105" s="108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110"/>
      <c r="O105" s="196"/>
      <c r="P105" s="164" t="s">
        <v>220</v>
      </c>
      <c r="Q105" s="164">
        <v>41.47</v>
      </c>
      <c r="R105" s="164">
        <v>37.86</v>
      </c>
      <c r="S105" s="164">
        <v>57.7</v>
      </c>
      <c r="T105" s="164">
        <v>50.49</v>
      </c>
      <c r="U105" s="196"/>
      <c r="V105" s="196"/>
      <c r="W105" s="195"/>
      <c r="X105" s="195"/>
      <c r="Y105" s="195"/>
      <c r="Z105" s="196"/>
      <c r="AA105" s="196"/>
      <c r="AB105" s="196"/>
      <c r="AC105" s="196"/>
      <c r="AD105" s="196"/>
      <c r="AE105" s="258"/>
      <c r="AF105" s="258"/>
      <c r="AG105" s="258"/>
      <c r="AH105" s="258"/>
      <c r="AI105" s="258"/>
      <c r="AJ105" s="258"/>
      <c r="AK105" s="258"/>
      <c r="AL105" s="258"/>
      <c r="AM105" s="258"/>
    </row>
    <row r="106" spans="1:43" s="242" customFormat="1" ht="13.5" thickBot="1" x14ac:dyDescent="0.25">
      <c r="A106" s="67"/>
      <c r="B106" s="69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69"/>
      <c r="N106" s="69"/>
      <c r="O106" s="196"/>
      <c r="P106" s="164" t="s">
        <v>221</v>
      </c>
      <c r="Q106" s="164">
        <v>36.06</v>
      </c>
      <c r="R106" s="164">
        <v>33.659999999999997</v>
      </c>
      <c r="S106" s="164">
        <v>78.13</v>
      </c>
      <c r="T106" s="164">
        <v>68.52</v>
      </c>
      <c r="U106" s="196"/>
      <c r="V106" s="196"/>
      <c r="W106" s="195"/>
      <c r="X106" s="195"/>
      <c r="Y106" s="195"/>
      <c r="Z106" s="196"/>
      <c r="AA106" s="196"/>
      <c r="AB106" s="196"/>
      <c r="AC106" s="196"/>
      <c r="AD106" s="196"/>
      <c r="AE106" s="258"/>
      <c r="AF106" s="258"/>
      <c r="AG106" s="258"/>
      <c r="AH106" s="258"/>
      <c r="AI106" s="258"/>
      <c r="AJ106" s="258"/>
      <c r="AK106" s="258"/>
      <c r="AL106" s="258"/>
      <c r="AM106" s="258"/>
    </row>
    <row r="107" spans="1:43" s="115" customFormat="1" ht="7.5" customHeight="1" x14ac:dyDescent="0.2">
      <c r="A107" s="67"/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100"/>
      <c r="O107" s="196"/>
      <c r="P107" s="164" t="s">
        <v>222</v>
      </c>
      <c r="Q107" s="164">
        <v>43.27</v>
      </c>
      <c r="R107" s="164">
        <v>40.270000000000003</v>
      </c>
      <c r="S107" s="164">
        <v>132.82</v>
      </c>
      <c r="T107" s="164">
        <v>117.2</v>
      </c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258"/>
      <c r="AF107" s="258"/>
      <c r="AG107" s="258"/>
      <c r="AH107" s="258"/>
      <c r="AI107" s="258"/>
      <c r="AJ107" s="258"/>
      <c r="AK107" s="258"/>
      <c r="AL107" s="258"/>
      <c r="AM107" s="258"/>
    </row>
    <row r="108" spans="1:43" s="115" customFormat="1" ht="18" x14ac:dyDescent="0.25">
      <c r="A108" s="67"/>
      <c r="B108" s="281"/>
      <c r="C108" s="58" t="s">
        <v>263</v>
      </c>
      <c r="D108" s="69"/>
      <c r="E108" s="69"/>
      <c r="F108" s="69"/>
      <c r="G108" s="69"/>
      <c r="H108" s="69"/>
      <c r="I108" s="69"/>
      <c r="J108" s="504"/>
      <c r="K108" s="504"/>
      <c r="L108" s="504"/>
      <c r="M108" s="504"/>
      <c r="N108" s="81"/>
      <c r="O108" s="196"/>
      <c r="P108" s="200" t="s">
        <v>223</v>
      </c>
      <c r="Q108" s="164">
        <v>54.09</v>
      </c>
      <c r="R108" s="164">
        <v>51.69</v>
      </c>
      <c r="S108" s="164">
        <v>101.57</v>
      </c>
      <c r="T108" s="164">
        <v>89.55</v>
      </c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258"/>
      <c r="AF108" s="258"/>
      <c r="AG108" s="258"/>
      <c r="AH108" s="258"/>
      <c r="AI108" s="258"/>
      <c r="AJ108" s="258"/>
      <c r="AK108" s="258"/>
      <c r="AL108" s="258"/>
      <c r="AM108" s="258"/>
    </row>
    <row r="109" spans="1:43" s="242" customFormat="1" ht="27.75" customHeight="1" x14ac:dyDescent="0.2">
      <c r="A109" s="67"/>
      <c r="B109" s="75"/>
      <c r="C109" s="69"/>
      <c r="D109" s="505" t="s">
        <v>297</v>
      </c>
      <c r="E109" s="489"/>
      <c r="F109" s="489"/>
      <c r="G109" s="489"/>
      <c r="H109" s="489"/>
      <c r="I109" s="489"/>
      <c r="J109" s="489"/>
      <c r="K109" s="489"/>
      <c r="L109" s="489"/>
      <c r="M109" s="489"/>
      <c r="N109" s="81"/>
      <c r="O109" s="196"/>
      <c r="P109" s="200" t="s">
        <v>224</v>
      </c>
      <c r="Q109" s="164">
        <v>39.07</v>
      </c>
      <c r="R109" s="164">
        <v>36.06</v>
      </c>
      <c r="S109" s="164">
        <v>76.930000000000007</v>
      </c>
      <c r="T109" s="164">
        <v>67.91</v>
      </c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258"/>
      <c r="AF109" s="258"/>
      <c r="AG109" s="258"/>
      <c r="AH109" s="258"/>
      <c r="AI109" s="258"/>
      <c r="AJ109" s="258"/>
      <c r="AK109" s="258"/>
      <c r="AL109" s="258"/>
      <c r="AM109" s="258"/>
    </row>
    <row r="110" spans="1:43" s="115" customFormat="1" ht="6" customHeight="1" x14ac:dyDescent="0.25">
      <c r="A110" s="67"/>
      <c r="B110" s="282"/>
      <c r="C110" s="491"/>
      <c r="D110" s="491"/>
      <c r="E110" s="491"/>
      <c r="F110" s="491"/>
      <c r="G110" s="491"/>
      <c r="H110" s="69"/>
      <c r="I110" s="491"/>
      <c r="J110" s="364"/>
      <c r="K110" s="364"/>
      <c r="L110" s="364"/>
      <c r="M110" s="69"/>
      <c r="N110" s="81"/>
      <c r="O110" s="196"/>
      <c r="P110" s="164" t="s">
        <v>225</v>
      </c>
      <c r="Q110" s="164">
        <v>40.869999999999997</v>
      </c>
      <c r="R110" s="164">
        <v>37.26</v>
      </c>
      <c r="S110" s="164">
        <v>108.78</v>
      </c>
      <c r="T110" s="164">
        <v>95.56</v>
      </c>
      <c r="U110" s="196"/>
      <c r="V110" s="196"/>
      <c r="W110" s="195"/>
      <c r="X110" s="195"/>
      <c r="Y110" s="195"/>
      <c r="Z110" s="196"/>
      <c r="AA110" s="196"/>
      <c r="AB110" s="196"/>
      <c r="AC110" s="196"/>
      <c r="AD110" s="196"/>
      <c r="AE110" s="258"/>
      <c r="AF110" s="258"/>
      <c r="AG110" s="258"/>
      <c r="AH110" s="258"/>
      <c r="AI110" s="258"/>
      <c r="AJ110" s="258"/>
      <c r="AK110" s="258"/>
      <c r="AL110" s="258"/>
      <c r="AM110" s="258"/>
    </row>
    <row r="111" spans="1:43" s="7" customFormat="1" ht="153" customHeight="1" x14ac:dyDescent="0.2">
      <c r="A111" s="1"/>
      <c r="B111" s="11"/>
      <c r="C111" s="492"/>
      <c r="D111" s="492"/>
      <c r="E111" s="492"/>
      <c r="F111" s="492"/>
      <c r="G111" s="492"/>
      <c r="H111" s="492"/>
      <c r="I111" s="492"/>
      <c r="J111" s="492"/>
      <c r="K111" s="492"/>
      <c r="L111" s="492"/>
      <c r="M111" s="492"/>
      <c r="N111" s="16"/>
      <c r="O111" s="196"/>
      <c r="P111" s="200"/>
      <c r="Q111" s="200"/>
      <c r="R111" s="200"/>
      <c r="S111" s="200"/>
      <c r="T111" s="200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115"/>
      <c r="AO111" s="115"/>
      <c r="AP111" s="115"/>
      <c r="AQ111" s="115"/>
    </row>
    <row r="112" spans="1:43" s="7" customFormat="1" ht="80.099999999999994" customHeight="1" x14ac:dyDescent="0.2">
      <c r="A112" s="1"/>
      <c r="B112" s="11"/>
      <c r="C112" s="492"/>
      <c r="D112" s="492"/>
      <c r="E112" s="492"/>
      <c r="F112" s="492"/>
      <c r="G112" s="492"/>
      <c r="H112" s="492"/>
      <c r="I112" s="492"/>
      <c r="J112" s="492"/>
      <c r="K112" s="492"/>
      <c r="L112" s="492"/>
      <c r="M112" s="492"/>
      <c r="N112" s="16"/>
      <c r="O112" s="196"/>
      <c r="P112" s="200"/>
      <c r="Q112" s="200"/>
      <c r="R112" s="200"/>
      <c r="S112" s="200"/>
      <c r="T112" s="200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115"/>
      <c r="AO112" s="115"/>
      <c r="AP112" s="115"/>
      <c r="AQ112" s="115"/>
    </row>
    <row r="113" spans="1:39" s="242" customFormat="1" ht="7.5" customHeight="1" thickBot="1" x14ac:dyDescent="0.25">
      <c r="A113" s="67"/>
      <c r="B113" s="93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8"/>
      <c r="N113" s="110"/>
      <c r="O113" s="196"/>
      <c r="P113" s="164"/>
      <c r="Q113" s="201"/>
      <c r="R113" s="200"/>
      <c r="S113" s="200"/>
      <c r="T113" s="200"/>
      <c r="U113" s="196"/>
      <c r="V113" s="196"/>
      <c r="W113" s="196"/>
      <c r="X113" s="196"/>
      <c r="Y113" s="196"/>
      <c r="Z113" s="196"/>
      <c r="AA113" s="196"/>
      <c r="AB113" s="196"/>
      <c r="AC113" s="196"/>
      <c r="AD113" s="196"/>
      <c r="AE113" s="258"/>
      <c r="AF113" s="258"/>
      <c r="AG113" s="258"/>
      <c r="AH113" s="258"/>
      <c r="AI113" s="258"/>
      <c r="AJ113" s="258"/>
      <c r="AK113" s="258"/>
      <c r="AL113" s="258"/>
      <c r="AM113" s="258"/>
    </row>
    <row r="114" spans="1:39" s="242" customFormat="1" ht="13.5" thickBot="1" x14ac:dyDescent="0.25">
      <c r="A114" s="67"/>
      <c r="B114" s="277"/>
      <c r="H114" s="278"/>
      <c r="I114" s="278"/>
      <c r="J114" s="278"/>
      <c r="K114" s="278"/>
      <c r="L114" s="278"/>
      <c r="M114" s="278"/>
      <c r="N114" s="277"/>
      <c r="O114" s="196"/>
      <c r="P114" s="164"/>
      <c r="Q114" s="201"/>
      <c r="R114" s="200"/>
      <c r="S114" s="200"/>
      <c r="T114" s="200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6"/>
      <c r="AE114" s="258"/>
      <c r="AF114" s="258"/>
      <c r="AG114" s="258"/>
      <c r="AH114" s="258"/>
      <c r="AI114" s="258"/>
      <c r="AJ114" s="258"/>
      <c r="AK114" s="258"/>
      <c r="AL114" s="258"/>
      <c r="AM114" s="258"/>
    </row>
    <row r="115" spans="1:39" s="242" customFormat="1" ht="9.75" customHeight="1" x14ac:dyDescent="0.2">
      <c r="A115" s="67"/>
      <c r="B115" s="98"/>
      <c r="C115" s="9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100"/>
      <c r="O115" s="196"/>
      <c r="P115" s="164"/>
      <c r="Q115" s="201"/>
      <c r="R115" s="200"/>
      <c r="S115" s="200"/>
      <c r="T115" s="200"/>
      <c r="U115" s="196"/>
      <c r="V115" s="196"/>
      <c r="W115" s="195"/>
      <c r="X115" s="195"/>
      <c r="Y115" s="195"/>
      <c r="Z115" s="196"/>
      <c r="AA115" s="196"/>
      <c r="AB115" s="196"/>
      <c r="AC115" s="196"/>
      <c r="AD115" s="196"/>
      <c r="AE115" s="258"/>
      <c r="AF115" s="258"/>
      <c r="AG115" s="258"/>
      <c r="AH115" s="258"/>
      <c r="AI115" s="258"/>
      <c r="AJ115" s="258"/>
      <c r="AK115" s="258"/>
      <c r="AL115" s="258"/>
      <c r="AM115" s="258"/>
    </row>
    <row r="116" spans="1:39" s="242" customFormat="1" ht="15.75" x14ac:dyDescent="0.25">
      <c r="A116" s="67"/>
      <c r="B116" s="75"/>
      <c r="C116" s="58" t="s">
        <v>78</v>
      </c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81"/>
      <c r="O116" s="196"/>
      <c r="P116" s="164"/>
      <c r="Q116" s="201"/>
      <c r="R116" s="200"/>
      <c r="S116" s="200"/>
      <c r="T116" s="200"/>
      <c r="U116" s="196"/>
      <c r="V116" s="196"/>
      <c r="W116" s="195"/>
      <c r="X116" s="195"/>
      <c r="Y116" s="195"/>
      <c r="Z116" s="196"/>
      <c r="AA116" s="196"/>
      <c r="AB116" s="196"/>
      <c r="AC116" s="196"/>
      <c r="AD116" s="196"/>
      <c r="AE116" s="258"/>
      <c r="AF116" s="258"/>
      <c r="AG116" s="258"/>
      <c r="AH116" s="258"/>
      <c r="AI116" s="258"/>
      <c r="AJ116" s="258"/>
      <c r="AK116" s="258"/>
      <c r="AL116" s="258"/>
      <c r="AM116" s="258"/>
    </row>
    <row r="117" spans="1:39" s="242" customFormat="1" ht="24.75" customHeight="1" x14ac:dyDescent="0.2">
      <c r="A117" s="67"/>
      <c r="B117" s="75"/>
      <c r="C117" s="69"/>
      <c r="D117" s="489" t="s">
        <v>37</v>
      </c>
      <c r="E117" s="489"/>
      <c r="F117" s="489"/>
      <c r="G117" s="489"/>
      <c r="H117" s="489"/>
      <c r="I117" s="489"/>
      <c r="J117" s="489"/>
      <c r="K117" s="489"/>
      <c r="L117" s="489"/>
      <c r="M117" s="489"/>
      <c r="N117" s="81"/>
      <c r="O117" s="196"/>
      <c r="P117" s="164"/>
      <c r="Q117" s="201"/>
      <c r="R117" s="200"/>
      <c r="S117" s="200"/>
      <c r="T117" s="200"/>
      <c r="U117" s="196"/>
      <c r="V117" s="196"/>
      <c r="W117" s="195"/>
      <c r="X117" s="195"/>
      <c r="Y117" s="195"/>
      <c r="Z117" s="196"/>
      <c r="AA117" s="196"/>
      <c r="AB117" s="196"/>
      <c r="AC117" s="196"/>
      <c r="AD117" s="196"/>
      <c r="AE117" s="258"/>
      <c r="AF117" s="258"/>
      <c r="AG117" s="258"/>
      <c r="AH117" s="258"/>
      <c r="AI117" s="258"/>
      <c r="AJ117" s="258"/>
      <c r="AK117" s="258"/>
      <c r="AL117" s="258"/>
      <c r="AM117" s="258"/>
    </row>
    <row r="118" spans="1:39" s="242" customFormat="1" ht="6.75" customHeight="1" x14ac:dyDescent="0.25">
      <c r="A118" s="67"/>
      <c r="B118" s="75"/>
      <c r="C118" s="58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81"/>
      <c r="O118" s="196"/>
      <c r="P118" s="164"/>
      <c r="Q118" s="201"/>
      <c r="R118" s="200"/>
      <c r="S118" s="200"/>
      <c r="T118" s="200"/>
      <c r="U118" s="196"/>
      <c r="V118" s="196"/>
      <c r="W118" s="195"/>
      <c r="X118" s="195"/>
      <c r="Y118" s="195"/>
      <c r="Z118" s="196"/>
      <c r="AA118" s="196"/>
      <c r="AB118" s="196"/>
      <c r="AC118" s="196"/>
      <c r="AD118" s="196"/>
      <c r="AE118" s="258"/>
      <c r="AF118" s="258"/>
      <c r="AG118" s="258"/>
      <c r="AH118" s="258"/>
      <c r="AI118" s="258"/>
      <c r="AJ118" s="258"/>
      <c r="AK118" s="258"/>
      <c r="AL118" s="258"/>
      <c r="AM118" s="258"/>
    </row>
    <row r="119" spans="1:39" s="242" customFormat="1" ht="12" customHeight="1" x14ac:dyDescent="0.2">
      <c r="A119" s="67"/>
      <c r="B119" s="75"/>
      <c r="C119" s="490" t="s">
        <v>38</v>
      </c>
      <c r="D119" s="490"/>
      <c r="E119" s="490" t="s">
        <v>39</v>
      </c>
      <c r="F119" s="490"/>
      <c r="G119" s="490"/>
      <c r="H119" s="490"/>
      <c r="I119" s="490"/>
      <c r="J119" s="490"/>
      <c r="K119" s="490"/>
      <c r="L119" s="490"/>
      <c r="M119" s="490"/>
      <c r="N119" s="81"/>
      <c r="O119" s="196"/>
      <c r="P119" s="164"/>
      <c r="Q119" s="201"/>
      <c r="R119" s="200"/>
      <c r="S119" s="200"/>
      <c r="T119" s="200"/>
      <c r="U119" s="196"/>
      <c r="V119" s="196"/>
      <c r="W119" s="195"/>
      <c r="X119" s="195"/>
      <c r="Y119" s="195"/>
      <c r="Z119" s="196"/>
      <c r="AA119" s="196"/>
      <c r="AB119" s="196"/>
      <c r="AC119" s="196"/>
      <c r="AD119" s="196"/>
      <c r="AE119" s="258"/>
      <c r="AF119" s="258"/>
      <c r="AG119" s="258"/>
      <c r="AH119" s="258"/>
      <c r="AI119" s="258"/>
      <c r="AJ119" s="258"/>
      <c r="AK119" s="258"/>
      <c r="AL119" s="258"/>
      <c r="AM119" s="258"/>
    </row>
    <row r="120" spans="1:39" ht="14.25" x14ac:dyDescent="0.2">
      <c r="A120" s="1"/>
      <c r="B120" s="11"/>
      <c r="C120" s="493"/>
      <c r="D120" s="494"/>
      <c r="E120" s="495"/>
      <c r="F120" s="495"/>
      <c r="G120" s="495"/>
      <c r="H120" s="495"/>
      <c r="I120" s="495"/>
      <c r="J120" s="495"/>
      <c r="K120" s="495"/>
      <c r="L120" s="495"/>
      <c r="M120" s="495"/>
      <c r="N120" s="16"/>
      <c r="O120" s="196"/>
      <c r="W120" s="195"/>
      <c r="X120" s="195"/>
      <c r="Y120" s="195"/>
    </row>
    <row r="121" spans="1:39" ht="14.25" x14ac:dyDescent="0.2">
      <c r="A121" s="1"/>
      <c r="B121" s="11"/>
      <c r="C121" s="493"/>
      <c r="D121" s="494"/>
      <c r="E121" s="495"/>
      <c r="F121" s="495"/>
      <c r="G121" s="495"/>
      <c r="H121" s="495"/>
      <c r="I121" s="495"/>
      <c r="J121" s="495"/>
      <c r="K121" s="495"/>
      <c r="L121" s="495"/>
      <c r="M121" s="495"/>
      <c r="N121" s="16"/>
      <c r="O121" s="196"/>
      <c r="W121" s="195"/>
      <c r="X121" s="195"/>
      <c r="Y121" s="195"/>
    </row>
    <row r="122" spans="1:39" ht="14.25" x14ac:dyDescent="0.2">
      <c r="A122" s="1"/>
      <c r="B122" s="11"/>
      <c r="C122" s="493"/>
      <c r="D122" s="494"/>
      <c r="E122" s="495"/>
      <c r="F122" s="495"/>
      <c r="G122" s="495"/>
      <c r="H122" s="495"/>
      <c r="I122" s="495"/>
      <c r="J122" s="495"/>
      <c r="K122" s="495"/>
      <c r="L122" s="495"/>
      <c r="M122" s="495"/>
      <c r="N122" s="16"/>
      <c r="O122" s="196"/>
      <c r="Q122" s="199"/>
      <c r="W122" s="195"/>
      <c r="X122" s="195"/>
      <c r="Y122" s="195"/>
    </row>
    <row r="123" spans="1:39" ht="14.25" x14ac:dyDescent="0.2">
      <c r="A123" s="1"/>
      <c r="B123" s="11"/>
      <c r="C123" s="493"/>
      <c r="D123" s="494"/>
      <c r="E123" s="495"/>
      <c r="F123" s="495"/>
      <c r="G123" s="495"/>
      <c r="H123" s="495"/>
      <c r="I123" s="495"/>
      <c r="J123" s="495"/>
      <c r="K123" s="495"/>
      <c r="L123" s="495"/>
      <c r="M123" s="495"/>
      <c r="N123" s="16"/>
      <c r="O123" s="196"/>
      <c r="Q123" s="199"/>
      <c r="W123" s="195"/>
      <c r="X123" s="195"/>
      <c r="Y123" s="195"/>
    </row>
    <row r="124" spans="1:39" ht="14.25" x14ac:dyDescent="0.2">
      <c r="A124" s="1"/>
      <c r="B124" s="11"/>
      <c r="C124" s="493"/>
      <c r="D124" s="494"/>
      <c r="E124" s="495"/>
      <c r="F124" s="495"/>
      <c r="G124" s="495"/>
      <c r="H124" s="495"/>
      <c r="I124" s="495"/>
      <c r="J124" s="495"/>
      <c r="K124" s="495"/>
      <c r="L124" s="495"/>
      <c r="M124" s="495"/>
      <c r="N124" s="16"/>
      <c r="O124" s="196"/>
      <c r="Q124" s="199"/>
      <c r="W124" s="195"/>
      <c r="X124" s="195"/>
      <c r="Y124" s="195"/>
    </row>
    <row r="125" spans="1:39" ht="14.25" x14ac:dyDescent="0.2">
      <c r="A125" s="1"/>
      <c r="B125" s="11"/>
      <c r="C125" s="493"/>
      <c r="D125" s="494"/>
      <c r="E125" s="495"/>
      <c r="F125" s="495"/>
      <c r="G125" s="495"/>
      <c r="H125" s="495"/>
      <c r="I125" s="495"/>
      <c r="J125" s="495"/>
      <c r="K125" s="495"/>
      <c r="L125" s="495"/>
      <c r="M125" s="495"/>
      <c r="N125" s="16"/>
      <c r="O125" s="196"/>
      <c r="Q125" s="199"/>
      <c r="W125" s="195"/>
      <c r="X125" s="195"/>
      <c r="Y125" s="195"/>
    </row>
    <row r="126" spans="1:39" ht="14.25" x14ac:dyDescent="0.2">
      <c r="A126" s="1"/>
      <c r="B126" s="11"/>
      <c r="C126" s="493"/>
      <c r="D126" s="494"/>
      <c r="E126" s="495"/>
      <c r="F126" s="495"/>
      <c r="G126" s="495"/>
      <c r="H126" s="495"/>
      <c r="I126" s="495"/>
      <c r="J126" s="495"/>
      <c r="K126" s="495"/>
      <c r="L126" s="495"/>
      <c r="M126" s="495"/>
      <c r="N126" s="16"/>
      <c r="O126" s="196"/>
      <c r="Q126" s="199"/>
      <c r="W126" s="195"/>
      <c r="X126" s="195"/>
      <c r="Y126" s="195"/>
    </row>
    <row r="127" spans="1:39" ht="14.25" x14ac:dyDescent="0.2">
      <c r="A127" s="1"/>
      <c r="B127" s="11"/>
      <c r="C127" s="493"/>
      <c r="D127" s="494"/>
      <c r="E127" s="495"/>
      <c r="F127" s="495"/>
      <c r="G127" s="495"/>
      <c r="H127" s="495"/>
      <c r="I127" s="495"/>
      <c r="J127" s="495"/>
      <c r="K127" s="495"/>
      <c r="L127" s="495"/>
      <c r="M127" s="495"/>
      <c r="N127" s="16"/>
      <c r="O127" s="196"/>
      <c r="Q127" s="199"/>
      <c r="W127" s="195"/>
      <c r="X127" s="195"/>
      <c r="Y127" s="195"/>
    </row>
    <row r="128" spans="1:39" ht="14.25" x14ac:dyDescent="0.2">
      <c r="A128" s="1"/>
      <c r="B128" s="11"/>
      <c r="C128" s="493"/>
      <c r="D128" s="494"/>
      <c r="E128" s="495"/>
      <c r="F128" s="495"/>
      <c r="G128" s="495"/>
      <c r="H128" s="495"/>
      <c r="I128" s="495"/>
      <c r="J128" s="495"/>
      <c r="K128" s="495"/>
      <c r="L128" s="495"/>
      <c r="M128" s="495"/>
      <c r="N128" s="16"/>
      <c r="O128" s="196"/>
      <c r="Q128" s="199"/>
      <c r="W128" s="195"/>
      <c r="X128" s="195"/>
      <c r="Y128" s="195"/>
    </row>
    <row r="129" spans="1:43" ht="14.25" x14ac:dyDescent="0.2">
      <c r="A129" s="1"/>
      <c r="B129" s="11"/>
      <c r="C129" s="493"/>
      <c r="D129" s="494"/>
      <c r="E129" s="495"/>
      <c r="F129" s="495"/>
      <c r="G129" s="495"/>
      <c r="H129" s="495"/>
      <c r="I129" s="495"/>
      <c r="J129" s="495"/>
      <c r="K129" s="495"/>
      <c r="L129" s="495"/>
      <c r="M129" s="495"/>
      <c r="N129" s="16"/>
      <c r="O129" s="196"/>
      <c r="Q129" s="199"/>
      <c r="W129" s="195"/>
      <c r="X129" s="195"/>
      <c r="Y129" s="195"/>
    </row>
    <row r="130" spans="1:43" s="244" customFormat="1" ht="8.25" customHeight="1" thickBot="1" x14ac:dyDescent="0.25">
      <c r="A130" s="1"/>
      <c r="B130" s="25"/>
      <c r="C130" s="4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47"/>
      <c r="O130" s="196"/>
      <c r="P130" s="164"/>
      <c r="Q130" s="199"/>
      <c r="R130" s="200"/>
      <c r="S130" s="200"/>
      <c r="T130" s="200"/>
      <c r="U130" s="196"/>
      <c r="V130" s="196"/>
      <c r="W130" s="195"/>
      <c r="X130" s="195"/>
      <c r="Y130" s="195"/>
      <c r="Z130" s="196"/>
      <c r="AA130" s="196"/>
      <c r="AB130" s="196"/>
      <c r="AC130" s="196"/>
      <c r="AD130" s="196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42"/>
      <c r="AO130" s="242"/>
      <c r="AP130" s="242"/>
      <c r="AQ130" s="242"/>
    </row>
    <row r="131" spans="1:43" s="242" customFormat="1" ht="9" customHeight="1" x14ac:dyDescent="0.2">
      <c r="A131" s="67"/>
      <c r="B131" s="69"/>
      <c r="C131" s="69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69"/>
      <c r="O131" s="196"/>
      <c r="P131" s="164"/>
      <c r="Q131" s="199"/>
      <c r="R131" s="200"/>
      <c r="S131" s="200"/>
      <c r="T131" s="200"/>
      <c r="U131" s="196"/>
      <c r="V131" s="196"/>
      <c r="W131" s="195"/>
      <c r="X131" s="195"/>
      <c r="Y131" s="195"/>
      <c r="Z131" s="196"/>
      <c r="AA131" s="196"/>
      <c r="AB131" s="196"/>
      <c r="AC131" s="196"/>
      <c r="AD131" s="196"/>
      <c r="AE131" s="258"/>
      <c r="AF131" s="258"/>
      <c r="AG131" s="258"/>
      <c r="AH131" s="258"/>
      <c r="AI131" s="258"/>
      <c r="AJ131" s="258"/>
      <c r="AK131" s="258"/>
      <c r="AL131" s="258"/>
      <c r="AM131" s="258"/>
    </row>
    <row r="132" spans="1:43" s="115" customFormat="1" ht="14.25" x14ac:dyDescent="0.2">
      <c r="A132" s="67"/>
      <c r="B132" s="274"/>
      <c r="C132" s="274"/>
      <c r="D132" s="274"/>
      <c r="E132" s="274"/>
      <c r="F132" s="274"/>
      <c r="G132" s="274"/>
      <c r="H132" s="503" t="s">
        <v>40</v>
      </c>
      <c r="I132" s="503"/>
      <c r="J132" s="503"/>
      <c r="K132" s="274"/>
      <c r="L132" s="274"/>
      <c r="M132" s="274" t="str">
        <f>'PRE-VIAJE OTT'!AB65</f>
        <v>(v.190520)</v>
      </c>
      <c r="N132" s="274"/>
      <c r="O132" s="196"/>
      <c r="P132" s="164"/>
      <c r="Q132" s="201"/>
      <c r="R132" s="200"/>
      <c r="S132" s="200"/>
      <c r="T132" s="200"/>
      <c r="U132" s="196"/>
      <c r="V132" s="196"/>
      <c r="W132" s="193"/>
      <c r="X132" s="193"/>
      <c r="Y132" s="193"/>
      <c r="Z132" s="196"/>
      <c r="AA132" s="196"/>
      <c r="AB132" s="196"/>
      <c r="AC132" s="196"/>
      <c r="AD132" s="196"/>
      <c r="AE132" s="258"/>
      <c r="AF132" s="258"/>
      <c r="AG132" s="258"/>
      <c r="AH132" s="258"/>
      <c r="AI132" s="258"/>
      <c r="AJ132" s="258"/>
      <c r="AK132" s="258"/>
      <c r="AL132" s="258"/>
      <c r="AM132" s="258"/>
    </row>
    <row r="133" spans="1:43" s="115" customFormat="1" ht="13.5" thickBot="1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196"/>
      <c r="P133" s="164"/>
      <c r="Q133" s="201"/>
      <c r="R133" s="200"/>
      <c r="S133" s="200"/>
      <c r="T133" s="200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258"/>
      <c r="AF133" s="258"/>
      <c r="AG133" s="258"/>
      <c r="AH133" s="258"/>
      <c r="AI133" s="258"/>
      <c r="AJ133" s="258"/>
      <c r="AK133" s="258"/>
      <c r="AL133" s="258"/>
      <c r="AM133" s="258"/>
    </row>
    <row r="134" spans="1:43" s="242" customFormat="1" ht="57" customHeight="1" x14ac:dyDescent="0.2">
      <c r="A134" s="67"/>
      <c r="B134" s="502" t="s">
        <v>332</v>
      </c>
      <c r="C134" s="502"/>
      <c r="D134" s="502"/>
      <c r="E134" s="502"/>
      <c r="F134" s="502"/>
      <c r="G134" s="502"/>
      <c r="H134" s="502"/>
      <c r="I134" s="502"/>
      <c r="J134" s="502"/>
      <c r="K134" s="502"/>
      <c r="L134" s="502"/>
      <c r="M134" s="502"/>
      <c r="N134" s="502"/>
      <c r="O134" s="196"/>
      <c r="P134" s="164"/>
      <c r="Q134" s="201"/>
      <c r="R134" s="200"/>
      <c r="S134" s="200"/>
      <c r="T134" s="200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258"/>
      <c r="AF134" s="258"/>
      <c r="AG134" s="258"/>
      <c r="AH134" s="258"/>
      <c r="AI134" s="258"/>
      <c r="AJ134" s="258"/>
      <c r="AK134" s="258"/>
      <c r="AL134" s="258"/>
      <c r="AM134" s="258"/>
    </row>
    <row r="135" spans="1:43" s="67" customFormat="1" x14ac:dyDescent="0.2">
      <c r="O135" s="196"/>
      <c r="P135" s="164"/>
      <c r="Q135" s="201"/>
      <c r="R135" s="200"/>
      <c r="S135" s="200"/>
      <c r="T135" s="200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</row>
    <row r="136" spans="1:43" s="67" customFormat="1" x14ac:dyDescent="0.2">
      <c r="C136" s="164"/>
      <c r="D136" s="164"/>
      <c r="E136" s="164"/>
      <c r="F136" s="164"/>
      <c r="G136" s="164"/>
      <c r="O136" s="196"/>
      <c r="P136" s="164"/>
      <c r="Q136" s="201"/>
      <c r="R136" s="200"/>
      <c r="S136" s="200"/>
      <c r="T136" s="200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</row>
    <row r="137" spans="1:43" s="67" customFormat="1" x14ac:dyDescent="0.2">
      <c r="C137" s="164"/>
      <c r="D137" s="164"/>
      <c r="E137" s="164"/>
      <c r="F137" s="164"/>
      <c r="G137" s="164"/>
      <c r="O137" s="196"/>
      <c r="P137" s="164"/>
      <c r="Q137" s="201"/>
      <c r="R137" s="200"/>
      <c r="S137" s="200"/>
      <c r="T137" s="200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</row>
    <row r="138" spans="1:43" s="67" customFormat="1" ht="14.25" x14ac:dyDescent="0.2">
      <c r="C138" s="164"/>
      <c r="D138" s="275">
        <v>0.19</v>
      </c>
      <c r="E138" s="275" t="s">
        <v>3</v>
      </c>
      <c r="F138" s="164"/>
      <c r="G138" s="164"/>
      <c r="O138" s="196"/>
      <c r="P138" s="164"/>
      <c r="Q138" s="201"/>
      <c r="R138" s="200"/>
      <c r="S138" s="200"/>
      <c r="T138" s="200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</row>
    <row r="139" spans="1:43" s="67" customFormat="1" x14ac:dyDescent="0.2">
      <c r="C139" s="164"/>
      <c r="D139" s="163" t="s">
        <v>81</v>
      </c>
      <c r="E139" s="163"/>
      <c r="F139" s="164"/>
      <c r="G139" s="164"/>
      <c r="O139" s="196"/>
      <c r="P139" s="164"/>
      <c r="Q139" s="201"/>
      <c r="R139" s="200"/>
      <c r="S139" s="200"/>
      <c r="T139" s="200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</row>
    <row r="140" spans="1:43" s="67" customFormat="1" x14ac:dyDescent="0.2">
      <c r="C140" s="164"/>
      <c r="D140" s="163" t="s">
        <v>82</v>
      </c>
      <c r="E140" s="256"/>
      <c r="F140" s="164"/>
      <c r="G140" s="164"/>
      <c r="O140" s="196"/>
      <c r="P140" s="164"/>
      <c r="Q140" s="201"/>
      <c r="R140" s="200"/>
      <c r="S140" s="200"/>
      <c r="T140" s="200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</row>
    <row r="141" spans="1:43" s="67" customFormat="1" x14ac:dyDescent="0.2">
      <c r="C141" s="164"/>
      <c r="D141" s="256" t="s">
        <v>84</v>
      </c>
      <c r="E141" s="163"/>
      <c r="F141" s="164"/>
      <c r="G141" s="164"/>
      <c r="O141" s="196"/>
      <c r="P141" s="164"/>
      <c r="Q141" s="201"/>
      <c r="R141" s="200"/>
      <c r="S141" s="200"/>
      <c r="T141" s="200"/>
      <c r="U141" s="196"/>
      <c r="V141" s="196"/>
      <c r="W141" s="196"/>
      <c r="X141" s="196"/>
      <c r="Y141" s="196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6"/>
      <c r="AK141" s="196"/>
      <c r="AL141" s="196"/>
      <c r="AM141" s="196"/>
    </row>
    <row r="142" spans="1:43" s="67" customFormat="1" x14ac:dyDescent="0.2">
      <c r="C142" s="164"/>
      <c r="D142" s="163" t="s">
        <v>83</v>
      </c>
      <c r="E142" s="163"/>
      <c r="F142" s="164"/>
      <c r="G142" s="164"/>
      <c r="O142" s="196"/>
      <c r="P142" s="164"/>
      <c r="Q142" s="201"/>
      <c r="R142" s="200"/>
      <c r="S142" s="200"/>
      <c r="T142" s="200"/>
      <c r="U142" s="196"/>
      <c r="V142" s="196"/>
      <c r="W142" s="196"/>
      <c r="X142" s="196"/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6"/>
      <c r="AK142" s="196"/>
      <c r="AL142" s="196"/>
      <c r="AM142" s="196"/>
    </row>
    <row r="143" spans="1:43" s="67" customFormat="1" x14ac:dyDescent="0.2">
      <c r="C143" s="164"/>
      <c r="D143" s="163"/>
      <c r="E143" s="163"/>
      <c r="F143" s="164"/>
      <c r="O143" s="196"/>
      <c r="P143" s="164"/>
      <c r="Q143" s="201"/>
      <c r="R143" s="200"/>
      <c r="S143" s="200"/>
      <c r="T143" s="200"/>
      <c r="U143" s="196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6"/>
      <c r="AK143" s="196"/>
      <c r="AL143" s="196"/>
      <c r="AM143" s="196"/>
    </row>
    <row r="144" spans="1:43" s="67" customFormat="1" ht="14.25" x14ac:dyDescent="0.2">
      <c r="C144" s="164"/>
      <c r="D144" s="163"/>
      <c r="E144" s="275"/>
      <c r="F144" s="164"/>
      <c r="O144" s="196"/>
      <c r="P144" s="164"/>
      <c r="Q144" s="201"/>
      <c r="R144" s="200"/>
      <c r="S144" s="200"/>
      <c r="T144" s="200"/>
      <c r="U144" s="196"/>
      <c r="V144" s="196"/>
      <c r="W144" s="196"/>
      <c r="X144" s="196"/>
      <c r="Y144" s="196"/>
      <c r="Z144" s="196"/>
      <c r="AA144" s="196"/>
      <c r="AB144" s="196"/>
      <c r="AC144" s="196"/>
      <c r="AD144" s="196"/>
      <c r="AE144" s="196"/>
      <c r="AF144" s="196"/>
      <c r="AG144" s="196"/>
      <c r="AH144" s="196"/>
      <c r="AI144" s="196"/>
      <c r="AJ144" s="196"/>
      <c r="AK144" s="196"/>
      <c r="AL144" s="196"/>
      <c r="AM144" s="196"/>
    </row>
    <row r="145" spans="3:39" s="67" customFormat="1" x14ac:dyDescent="0.2">
      <c r="C145" s="164"/>
      <c r="D145" s="163"/>
      <c r="E145" s="163"/>
      <c r="F145" s="164"/>
      <c r="O145" s="196"/>
      <c r="P145" s="164"/>
      <c r="Q145" s="201"/>
      <c r="R145" s="200"/>
      <c r="S145" s="200"/>
      <c r="T145" s="200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196"/>
      <c r="AG145" s="196"/>
      <c r="AH145" s="196"/>
      <c r="AI145" s="196"/>
      <c r="AJ145" s="196"/>
      <c r="AK145" s="196"/>
      <c r="AL145" s="196"/>
      <c r="AM145" s="196"/>
    </row>
    <row r="146" spans="3:39" s="67" customFormat="1" x14ac:dyDescent="0.2">
      <c r="C146" s="164"/>
      <c r="D146" s="257" t="s">
        <v>86</v>
      </c>
      <c r="E146" s="257"/>
      <c r="F146" s="164"/>
      <c r="O146" s="196"/>
      <c r="P146" s="164"/>
      <c r="Q146" s="201"/>
      <c r="R146" s="200"/>
      <c r="S146" s="200"/>
      <c r="T146" s="200"/>
      <c r="U146" s="196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6"/>
      <c r="AK146" s="196"/>
      <c r="AL146" s="196"/>
      <c r="AM146" s="196"/>
    </row>
    <row r="147" spans="3:39" s="67" customFormat="1" x14ac:dyDescent="0.2">
      <c r="C147" s="164"/>
      <c r="D147" s="257" t="s">
        <v>87</v>
      </c>
      <c r="E147" s="257"/>
      <c r="F147" s="164"/>
      <c r="O147" s="196"/>
      <c r="P147" s="164"/>
      <c r="Q147" s="201"/>
      <c r="R147" s="200"/>
      <c r="S147" s="200"/>
      <c r="T147" s="200"/>
      <c r="U147" s="196"/>
      <c r="V147" s="196"/>
      <c r="W147" s="196"/>
      <c r="X147" s="196"/>
      <c r="Y147" s="196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6"/>
      <c r="AK147" s="196"/>
      <c r="AL147" s="196"/>
      <c r="AM147" s="196"/>
    </row>
    <row r="148" spans="3:39" s="67" customFormat="1" x14ac:dyDescent="0.2">
      <c r="C148" s="164"/>
      <c r="D148" s="163" t="s">
        <v>12</v>
      </c>
      <c r="E148" s="201"/>
      <c r="F148" s="164"/>
      <c r="O148" s="196"/>
      <c r="P148" s="164"/>
      <c r="Q148" s="201"/>
      <c r="R148" s="200"/>
      <c r="S148" s="200"/>
      <c r="T148" s="200"/>
      <c r="U148" s="196"/>
      <c r="V148" s="196"/>
      <c r="W148" s="196"/>
      <c r="X148" s="196"/>
      <c r="Y148" s="196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6"/>
      <c r="AK148" s="196"/>
      <c r="AL148" s="196"/>
      <c r="AM148" s="196"/>
    </row>
    <row r="149" spans="3:39" s="67" customFormat="1" x14ac:dyDescent="0.2">
      <c r="C149" s="164"/>
      <c r="D149" s="163" t="s">
        <v>13</v>
      </c>
      <c r="E149" s="201"/>
      <c r="F149" s="164"/>
      <c r="O149" s="196"/>
      <c r="P149" s="164"/>
      <c r="Q149" s="201"/>
      <c r="R149" s="200"/>
      <c r="S149" s="200"/>
      <c r="T149" s="200"/>
      <c r="U149" s="196"/>
      <c r="V149" s="196"/>
      <c r="W149" s="196"/>
      <c r="X149" s="196"/>
      <c r="Y149" s="196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6"/>
      <c r="AK149" s="196"/>
      <c r="AL149" s="196"/>
      <c r="AM149" s="196"/>
    </row>
    <row r="150" spans="3:39" s="67" customFormat="1" x14ac:dyDescent="0.2">
      <c r="C150" s="164"/>
      <c r="D150" s="163" t="s">
        <v>14</v>
      </c>
      <c r="E150" s="201"/>
      <c r="F150" s="164"/>
      <c r="O150" s="196"/>
      <c r="P150" s="164"/>
      <c r="Q150" s="201"/>
      <c r="R150" s="200"/>
      <c r="S150" s="200"/>
      <c r="T150" s="200"/>
      <c r="U150" s="196"/>
      <c r="V150" s="196"/>
      <c r="W150" s="196"/>
      <c r="X150" s="196"/>
      <c r="Y150" s="196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6"/>
      <c r="AK150" s="196"/>
      <c r="AL150" s="196"/>
      <c r="AM150" s="196"/>
    </row>
    <row r="151" spans="3:39" s="67" customFormat="1" x14ac:dyDescent="0.2">
      <c r="C151" s="164"/>
      <c r="D151" s="164"/>
      <c r="E151" s="164"/>
      <c r="F151" s="164"/>
      <c r="O151" s="196"/>
      <c r="P151" s="164"/>
      <c r="Q151" s="201"/>
      <c r="R151" s="200"/>
      <c r="S151" s="200"/>
      <c r="T151" s="200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6"/>
      <c r="AK151" s="196"/>
      <c r="AL151" s="196"/>
      <c r="AM151" s="196"/>
    </row>
    <row r="152" spans="3:39" s="67" customFormat="1" x14ac:dyDescent="0.2">
      <c r="C152" s="164"/>
      <c r="D152" s="164"/>
      <c r="E152" s="164"/>
      <c r="F152" s="164"/>
      <c r="O152" s="196"/>
      <c r="P152" s="164"/>
      <c r="Q152" s="201"/>
      <c r="R152" s="200"/>
      <c r="S152" s="200"/>
      <c r="T152" s="200"/>
      <c r="U152" s="196"/>
      <c r="V152" s="196"/>
      <c r="W152" s="196"/>
      <c r="X152" s="196"/>
      <c r="Y152" s="196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6"/>
      <c r="AK152" s="196"/>
      <c r="AL152" s="196"/>
      <c r="AM152" s="196"/>
    </row>
    <row r="153" spans="3:39" s="67" customFormat="1" x14ac:dyDescent="0.2">
      <c r="C153" s="164"/>
      <c r="D153" s="164"/>
      <c r="E153" s="164"/>
      <c r="F153" s="164"/>
      <c r="O153" s="196"/>
      <c r="P153" s="164"/>
      <c r="Q153" s="201"/>
      <c r="R153" s="200"/>
      <c r="S153" s="200"/>
      <c r="T153" s="200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6"/>
      <c r="AK153" s="196"/>
      <c r="AL153" s="196"/>
      <c r="AM153" s="196"/>
    </row>
    <row r="154" spans="3:39" s="67" customFormat="1" x14ac:dyDescent="0.2">
      <c r="C154" s="164"/>
      <c r="D154" s="164"/>
      <c r="E154" s="164"/>
      <c r="F154" s="164"/>
      <c r="O154" s="196"/>
      <c r="P154" s="164"/>
      <c r="Q154" s="201"/>
      <c r="R154" s="200"/>
      <c r="S154" s="200"/>
      <c r="T154" s="200"/>
      <c r="U154" s="196"/>
      <c r="V154" s="196"/>
      <c r="W154" s="196"/>
      <c r="X154" s="196"/>
      <c r="Y154" s="196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6"/>
      <c r="AK154" s="196"/>
      <c r="AL154" s="196"/>
      <c r="AM154" s="196"/>
    </row>
    <row r="155" spans="3:39" s="67" customFormat="1" x14ac:dyDescent="0.2">
      <c r="O155" s="196"/>
      <c r="P155" s="164"/>
      <c r="Q155" s="201"/>
      <c r="R155" s="200"/>
      <c r="S155" s="200"/>
      <c r="T155" s="200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</row>
    <row r="156" spans="3:39" s="67" customFormat="1" x14ac:dyDescent="0.2">
      <c r="O156" s="196"/>
      <c r="P156" s="164"/>
      <c r="Q156" s="201"/>
      <c r="R156" s="200"/>
      <c r="S156" s="200"/>
      <c r="T156" s="200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</row>
    <row r="157" spans="3:39" s="67" customFormat="1" x14ac:dyDescent="0.2">
      <c r="O157" s="196"/>
      <c r="P157" s="164"/>
      <c r="Q157" s="201"/>
      <c r="R157" s="200"/>
      <c r="S157" s="200"/>
      <c r="T157" s="200"/>
      <c r="U157" s="196"/>
      <c r="V157" s="196"/>
      <c r="W157" s="196"/>
      <c r="X157" s="196"/>
      <c r="Y157" s="196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</row>
    <row r="158" spans="3:39" s="67" customFormat="1" x14ac:dyDescent="0.2">
      <c r="O158" s="196"/>
      <c r="P158" s="164"/>
      <c r="Q158" s="201"/>
      <c r="R158" s="200"/>
      <c r="S158" s="200"/>
      <c r="T158" s="200"/>
      <c r="U158" s="196"/>
      <c r="V158" s="196"/>
      <c r="W158" s="196"/>
      <c r="X158" s="196"/>
      <c r="Y158" s="196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</row>
    <row r="159" spans="3:39" s="67" customFormat="1" x14ac:dyDescent="0.2">
      <c r="O159" s="196"/>
      <c r="P159" s="164"/>
      <c r="Q159" s="201"/>
      <c r="R159" s="200"/>
      <c r="S159" s="200"/>
      <c r="T159" s="200"/>
      <c r="U159" s="196"/>
      <c r="V159" s="196"/>
      <c r="W159" s="196"/>
      <c r="X159" s="196"/>
      <c r="Y159" s="196"/>
      <c r="Z159" s="196"/>
      <c r="AA159" s="196"/>
      <c r="AB159" s="196"/>
      <c r="AC159" s="196"/>
      <c r="AD159" s="196"/>
      <c r="AE159" s="196"/>
      <c r="AF159" s="196"/>
      <c r="AG159" s="196"/>
      <c r="AH159" s="196"/>
      <c r="AI159" s="196"/>
      <c r="AJ159" s="196"/>
      <c r="AK159" s="196"/>
      <c r="AL159" s="196"/>
      <c r="AM159" s="196"/>
    </row>
    <row r="160" spans="3:39" s="67" customFormat="1" x14ac:dyDescent="0.2">
      <c r="O160" s="196"/>
      <c r="P160" s="164"/>
      <c r="Q160" s="201"/>
      <c r="R160" s="200"/>
      <c r="S160" s="200"/>
      <c r="T160" s="200"/>
      <c r="U160" s="196"/>
      <c r="V160" s="196"/>
      <c r="W160" s="196"/>
      <c r="X160" s="196"/>
      <c r="Y160" s="196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6"/>
      <c r="AK160" s="196"/>
      <c r="AL160" s="196"/>
      <c r="AM160" s="196"/>
    </row>
    <row r="161" spans="15:39" s="67" customFormat="1" x14ac:dyDescent="0.2">
      <c r="O161" s="196"/>
      <c r="P161" s="164"/>
      <c r="Q161" s="201"/>
      <c r="R161" s="200"/>
      <c r="S161" s="200"/>
      <c r="T161" s="200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196"/>
      <c r="AH161" s="196"/>
      <c r="AI161" s="196"/>
      <c r="AJ161" s="196"/>
      <c r="AK161" s="196"/>
      <c r="AL161" s="196"/>
      <c r="AM161" s="196"/>
    </row>
    <row r="162" spans="15:39" s="67" customFormat="1" x14ac:dyDescent="0.2">
      <c r="O162" s="196"/>
      <c r="P162" s="164"/>
      <c r="Q162" s="201"/>
      <c r="R162" s="200"/>
      <c r="S162" s="200"/>
      <c r="T162" s="200"/>
      <c r="U162" s="196"/>
      <c r="V162" s="196"/>
      <c r="W162" s="196"/>
      <c r="X162" s="196"/>
      <c r="Y162" s="196"/>
      <c r="Z162" s="196"/>
      <c r="AA162" s="196"/>
      <c r="AB162" s="196"/>
      <c r="AC162" s="196"/>
      <c r="AD162" s="196"/>
      <c r="AE162" s="196"/>
      <c r="AF162" s="196"/>
      <c r="AG162" s="196"/>
      <c r="AH162" s="196"/>
      <c r="AI162" s="196"/>
      <c r="AJ162" s="196"/>
      <c r="AK162" s="196"/>
      <c r="AL162" s="196"/>
      <c r="AM162" s="196"/>
    </row>
    <row r="163" spans="15:39" s="67" customFormat="1" x14ac:dyDescent="0.2">
      <c r="O163" s="196"/>
      <c r="P163" s="164"/>
      <c r="Q163" s="201"/>
      <c r="R163" s="200"/>
      <c r="S163" s="200"/>
      <c r="T163" s="200"/>
      <c r="U163" s="196"/>
      <c r="V163" s="196"/>
      <c r="W163" s="196"/>
      <c r="X163" s="196"/>
      <c r="Y163" s="196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6"/>
      <c r="AK163" s="196"/>
      <c r="AL163" s="196"/>
      <c r="AM163" s="196"/>
    </row>
    <row r="164" spans="15:39" s="67" customFormat="1" x14ac:dyDescent="0.2">
      <c r="O164" s="196"/>
      <c r="P164" s="164"/>
      <c r="Q164" s="201"/>
      <c r="R164" s="200"/>
      <c r="S164" s="200"/>
      <c r="T164" s="200"/>
      <c r="U164" s="196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6"/>
      <c r="AK164" s="196"/>
      <c r="AL164" s="196"/>
      <c r="AM164" s="196"/>
    </row>
    <row r="165" spans="15:39" s="67" customFormat="1" x14ac:dyDescent="0.2">
      <c r="O165" s="196"/>
      <c r="P165" s="164"/>
      <c r="Q165" s="201"/>
      <c r="R165" s="200"/>
      <c r="S165" s="200"/>
      <c r="T165" s="200"/>
      <c r="U165" s="196"/>
      <c r="V165" s="196"/>
      <c r="W165" s="196"/>
      <c r="X165" s="196"/>
      <c r="Y165" s="196"/>
      <c r="Z165" s="196"/>
      <c r="AA165" s="196"/>
      <c r="AB165" s="196"/>
      <c r="AC165" s="196"/>
      <c r="AD165" s="196"/>
      <c r="AE165" s="196"/>
      <c r="AF165" s="196"/>
      <c r="AG165" s="196"/>
      <c r="AH165" s="196"/>
      <c r="AI165" s="196"/>
      <c r="AJ165" s="196"/>
      <c r="AK165" s="196"/>
      <c r="AL165" s="196"/>
      <c r="AM165" s="196"/>
    </row>
    <row r="166" spans="15:39" s="67" customFormat="1" x14ac:dyDescent="0.2">
      <c r="O166" s="196"/>
      <c r="P166" s="164"/>
      <c r="Q166" s="201"/>
      <c r="R166" s="200"/>
      <c r="S166" s="200"/>
      <c r="T166" s="200"/>
      <c r="U166" s="196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6"/>
      <c r="AK166" s="196"/>
      <c r="AL166" s="196"/>
      <c r="AM166" s="196"/>
    </row>
    <row r="167" spans="15:39" s="67" customFormat="1" x14ac:dyDescent="0.2">
      <c r="O167" s="196"/>
      <c r="P167" s="164"/>
      <c r="Q167" s="201"/>
      <c r="R167" s="200"/>
      <c r="S167" s="200"/>
      <c r="T167" s="200"/>
      <c r="U167" s="196"/>
      <c r="V167" s="196"/>
      <c r="W167" s="196"/>
      <c r="X167" s="196"/>
      <c r="Y167" s="196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6"/>
      <c r="AK167" s="196"/>
      <c r="AL167" s="196"/>
      <c r="AM167" s="196"/>
    </row>
    <row r="168" spans="15:39" s="67" customFormat="1" x14ac:dyDescent="0.2">
      <c r="O168" s="196"/>
      <c r="P168" s="164"/>
      <c r="Q168" s="201"/>
      <c r="R168" s="200"/>
      <c r="S168" s="200"/>
      <c r="T168" s="200"/>
      <c r="U168" s="196"/>
      <c r="V168" s="196"/>
      <c r="W168" s="196"/>
      <c r="X168" s="196"/>
      <c r="Y168" s="196"/>
      <c r="Z168" s="196"/>
      <c r="AA168" s="196"/>
      <c r="AB168" s="196"/>
      <c r="AC168" s="196"/>
      <c r="AD168" s="196"/>
      <c r="AE168" s="196"/>
      <c r="AF168" s="196"/>
      <c r="AG168" s="196"/>
      <c r="AH168" s="196"/>
      <c r="AI168" s="196"/>
      <c r="AJ168" s="196"/>
      <c r="AK168" s="196"/>
      <c r="AL168" s="196"/>
      <c r="AM168" s="196"/>
    </row>
    <row r="169" spans="15:39" s="67" customFormat="1" x14ac:dyDescent="0.2">
      <c r="O169" s="196"/>
      <c r="P169" s="164"/>
      <c r="Q169" s="201"/>
      <c r="R169" s="200"/>
      <c r="S169" s="200"/>
      <c r="T169" s="200"/>
      <c r="U169" s="196"/>
      <c r="V169" s="196"/>
      <c r="W169" s="196"/>
      <c r="X169" s="196"/>
      <c r="Y169" s="196"/>
      <c r="Z169" s="196"/>
      <c r="AA169" s="196"/>
      <c r="AB169" s="196"/>
      <c r="AC169" s="196"/>
      <c r="AD169" s="196"/>
      <c r="AE169" s="196"/>
      <c r="AF169" s="196"/>
      <c r="AG169" s="196"/>
      <c r="AH169" s="196"/>
      <c r="AI169" s="196"/>
      <c r="AJ169" s="196"/>
      <c r="AK169" s="196"/>
      <c r="AL169" s="196"/>
      <c r="AM169" s="196"/>
    </row>
    <row r="170" spans="15:39" s="67" customFormat="1" x14ac:dyDescent="0.2">
      <c r="O170" s="196"/>
      <c r="P170" s="164"/>
      <c r="Q170" s="201"/>
      <c r="R170" s="200"/>
      <c r="S170" s="200"/>
      <c r="T170" s="200"/>
      <c r="U170" s="196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6"/>
      <c r="AK170" s="196"/>
      <c r="AL170" s="196"/>
      <c r="AM170" s="196"/>
    </row>
    <row r="171" spans="15:39" s="67" customFormat="1" x14ac:dyDescent="0.2">
      <c r="O171" s="196"/>
      <c r="P171" s="164"/>
      <c r="Q171" s="201"/>
      <c r="R171" s="200"/>
      <c r="S171" s="200"/>
      <c r="T171" s="200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</row>
    <row r="172" spans="15:39" s="67" customFormat="1" x14ac:dyDescent="0.2">
      <c r="O172" s="196"/>
      <c r="P172" s="164"/>
      <c r="Q172" s="201"/>
      <c r="R172" s="200"/>
      <c r="S172" s="200"/>
      <c r="T172" s="200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</row>
    <row r="173" spans="15:39" s="67" customFormat="1" x14ac:dyDescent="0.2">
      <c r="O173" s="196"/>
      <c r="P173" s="164"/>
      <c r="Q173" s="201"/>
      <c r="R173" s="200"/>
      <c r="S173" s="200"/>
      <c r="T173" s="200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</row>
    <row r="174" spans="15:39" s="67" customFormat="1" x14ac:dyDescent="0.2">
      <c r="O174" s="196"/>
      <c r="P174" s="164"/>
      <c r="Q174" s="201"/>
      <c r="R174" s="200"/>
      <c r="S174" s="200"/>
      <c r="T174" s="200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</row>
    <row r="175" spans="15:39" s="67" customFormat="1" x14ac:dyDescent="0.2">
      <c r="O175" s="196"/>
      <c r="P175" s="164"/>
      <c r="Q175" s="201"/>
      <c r="R175" s="200"/>
      <c r="S175" s="200"/>
      <c r="T175" s="200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</row>
    <row r="176" spans="15:39" s="67" customFormat="1" x14ac:dyDescent="0.2">
      <c r="O176" s="196"/>
      <c r="P176" s="164"/>
      <c r="Q176" s="201"/>
      <c r="R176" s="200"/>
      <c r="S176" s="200"/>
      <c r="T176" s="200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</row>
    <row r="177" spans="15:39" s="67" customFormat="1" x14ac:dyDescent="0.2">
      <c r="O177" s="196"/>
      <c r="P177" s="164"/>
      <c r="Q177" s="201"/>
      <c r="R177" s="200"/>
      <c r="S177" s="200"/>
      <c r="T177" s="200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</row>
    <row r="178" spans="15:39" s="67" customFormat="1" x14ac:dyDescent="0.2">
      <c r="O178" s="196"/>
      <c r="P178" s="164"/>
      <c r="Q178" s="201"/>
      <c r="R178" s="200"/>
      <c r="S178" s="200"/>
      <c r="T178" s="200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</row>
    <row r="179" spans="15:39" s="67" customFormat="1" x14ac:dyDescent="0.2">
      <c r="O179" s="196"/>
      <c r="P179" s="164"/>
      <c r="Q179" s="201"/>
      <c r="R179" s="200"/>
      <c r="S179" s="200"/>
      <c r="T179" s="200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</row>
    <row r="180" spans="15:39" s="67" customFormat="1" x14ac:dyDescent="0.2">
      <c r="O180" s="196"/>
      <c r="P180" s="164"/>
      <c r="Q180" s="201"/>
      <c r="R180" s="200"/>
      <c r="S180" s="200"/>
      <c r="T180" s="200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</row>
    <row r="181" spans="15:39" s="67" customFormat="1" x14ac:dyDescent="0.2">
      <c r="O181" s="196"/>
      <c r="P181" s="164"/>
      <c r="Q181" s="201"/>
      <c r="R181" s="200"/>
      <c r="S181" s="200"/>
      <c r="T181" s="200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</row>
    <row r="182" spans="15:39" s="67" customFormat="1" x14ac:dyDescent="0.2">
      <c r="O182" s="196"/>
      <c r="P182" s="164"/>
      <c r="Q182" s="201"/>
      <c r="R182" s="200"/>
      <c r="S182" s="200"/>
      <c r="T182" s="200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</row>
    <row r="183" spans="15:39" s="67" customFormat="1" x14ac:dyDescent="0.2">
      <c r="O183" s="196"/>
      <c r="P183" s="164"/>
      <c r="Q183" s="201"/>
      <c r="R183" s="200"/>
      <c r="S183" s="200"/>
      <c r="T183" s="200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</row>
    <row r="184" spans="15:39" s="67" customFormat="1" x14ac:dyDescent="0.2">
      <c r="O184" s="196"/>
      <c r="P184" s="164"/>
      <c r="Q184" s="201"/>
      <c r="R184" s="200"/>
      <c r="S184" s="200"/>
      <c r="T184" s="200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</row>
    <row r="185" spans="15:39" s="67" customFormat="1" x14ac:dyDescent="0.2">
      <c r="O185" s="196"/>
      <c r="P185" s="164"/>
      <c r="Q185" s="201"/>
      <c r="R185" s="200"/>
      <c r="S185" s="200"/>
      <c r="T185" s="200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</row>
    <row r="186" spans="15:39" s="67" customFormat="1" x14ac:dyDescent="0.2">
      <c r="O186" s="196"/>
      <c r="P186" s="164"/>
      <c r="Q186" s="201"/>
      <c r="R186" s="200"/>
      <c r="S186" s="200"/>
      <c r="T186" s="200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</row>
    <row r="187" spans="15:39" s="67" customFormat="1" x14ac:dyDescent="0.2">
      <c r="O187" s="196"/>
      <c r="P187" s="164"/>
      <c r="Q187" s="201"/>
      <c r="R187" s="200"/>
      <c r="S187" s="200"/>
      <c r="T187" s="200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</row>
    <row r="188" spans="15:39" s="67" customFormat="1" x14ac:dyDescent="0.2">
      <c r="O188" s="196"/>
      <c r="P188" s="164"/>
      <c r="Q188" s="201"/>
      <c r="R188" s="200"/>
      <c r="S188" s="200"/>
      <c r="T188" s="200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</row>
    <row r="189" spans="15:39" s="67" customFormat="1" x14ac:dyDescent="0.2">
      <c r="O189" s="196"/>
      <c r="P189" s="164"/>
      <c r="Q189" s="201"/>
      <c r="R189" s="200"/>
      <c r="S189" s="200"/>
      <c r="T189" s="200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</row>
    <row r="190" spans="15:39" s="67" customFormat="1" x14ac:dyDescent="0.2">
      <c r="O190" s="196"/>
      <c r="P190" s="164"/>
      <c r="Q190" s="201"/>
      <c r="R190" s="200"/>
      <c r="S190" s="200"/>
      <c r="T190" s="200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</row>
    <row r="191" spans="15:39" s="67" customFormat="1" x14ac:dyDescent="0.2">
      <c r="O191" s="196"/>
      <c r="P191" s="164"/>
      <c r="Q191" s="201"/>
      <c r="R191" s="200"/>
      <c r="S191" s="200"/>
      <c r="T191" s="200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</row>
    <row r="192" spans="15:39" s="67" customFormat="1" x14ac:dyDescent="0.2">
      <c r="O192" s="196"/>
      <c r="P192" s="164"/>
      <c r="Q192" s="201"/>
      <c r="R192" s="200"/>
      <c r="S192" s="200"/>
      <c r="T192" s="200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</row>
    <row r="193" spans="15:39" s="67" customFormat="1" x14ac:dyDescent="0.2">
      <c r="O193" s="196"/>
      <c r="P193" s="164"/>
      <c r="Q193" s="201"/>
      <c r="R193" s="200"/>
      <c r="S193" s="200"/>
      <c r="T193" s="200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</row>
    <row r="194" spans="15:39" s="67" customFormat="1" x14ac:dyDescent="0.2">
      <c r="O194" s="196"/>
      <c r="P194" s="164"/>
      <c r="Q194" s="201"/>
      <c r="R194" s="200"/>
      <c r="S194" s="200"/>
      <c r="T194" s="200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</row>
    <row r="195" spans="15:39" s="67" customFormat="1" x14ac:dyDescent="0.2">
      <c r="O195" s="196"/>
      <c r="P195" s="164"/>
      <c r="Q195" s="201"/>
      <c r="R195" s="200"/>
      <c r="S195" s="200"/>
      <c r="T195" s="200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</row>
    <row r="196" spans="15:39" s="67" customFormat="1" x14ac:dyDescent="0.2">
      <c r="O196" s="196"/>
      <c r="P196" s="164"/>
      <c r="Q196" s="201"/>
      <c r="R196" s="200"/>
      <c r="S196" s="200"/>
      <c r="T196" s="200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</row>
    <row r="197" spans="15:39" s="67" customFormat="1" x14ac:dyDescent="0.2">
      <c r="O197" s="196"/>
      <c r="P197" s="164"/>
      <c r="Q197" s="201"/>
      <c r="R197" s="200"/>
      <c r="S197" s="200"/>
      <c r="T197" s="200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</row>
    <row r="198" spans="15:39" s="67" customFormat="1" x14ac:dyDescent="0.2">
      <c r="O198" s="196"/>
      <c r="P198" s="164"/>
      <c r="Q198" s="201"/>
      <c r="R198" s="200"/>
      <c r="S198" s="200"/>
      <c r="T198" s="200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</row>
    <row r="199" spans="15:39" s="67" customFormat="1" x14ac:dyDescent="0.2">
      <c r="O199" s="196"/>
      <c r="P199" s="164"/>
      <c r="Q199" s="201"/>
      <c r="R199" s="200"/>
      <c r="S199" s="200"/>
      <c r="T199" s="200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</row>
    <row r="200" spans="15:39" s="67" customFormat="1" x14ac:dyDescent="0.2">
      <c r="O200" s="196"/>
      <c r="P200" s="164"/>
      <c r="Q200" s="201"/>
      <c r="R200" s="200"/>
      <c r="S200" s="200"/>
      <c r="T200" s="200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</row>
    <row r="201" spans="15:39" s="67" customFormat="1" x14ac:dyDescent="0.2">
      <c r="O201" s="196"/>
      <c r="P201" s="164"/>
      <c r="Q201" s="201"/>
      <c r="R201" s="200"/>
      <c r="S201" s="200"/>
      <c r="T201" s="200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</row>
    <row r="202" spans="15:39" s="67" customFormat="1" x14ac:dyDescent="0.2">
      <c r="O202" s="196"/>
      <c r="P202" s="164"/>
      <c r="Q202" s="201"/>
      <c r="R202" s="200"/>
      <c r="S202" s="200"/>
      <c r="T202" s="200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</row>
    <row r="203" spans="15:39" s="67" customFormat="1" x14ac:dyDescent="0.2">
      <c r="O203" s="196"/>
      <c r="P203" s="164"/>
      <c r="Q203" s="201"/>
      <c r="R203" s="200"/>
      <c r="S203" s="200"/>
      <c r="T203" s="200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</row>
    <row r="204" spans="15:39" s="67" customFormat="1" x14ac:dyDescent="0.2">
      <c r="O204" s="196"/>
      <c r="P204" s="164"/>
      <c r="Q204" s="201"/>
      <c r="R204" s="200"/>
      <c r="S204" s="200"/>
      <c r="T204" s="200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</row>
    <row r="205" spans="15:39" s="67" customFormat="1" x14ac:dyDescent="0.2">
      <c r="O205" s="196"/>
      <c r="P205" s="164"/>
      <c r="Q205" s="201"/>
      <c r="R205" s="200"/>
      <c r="S205" s="200"/>
      <c r="T205" s="200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</row>
    <row r="206" spans="15:39" s="67" customFormat="1" x14ac:dyDescent="0.2">
      <c r="O206" s="196"/>
      <c r="P206" s="164"/>
      <c r="Q206" s="201"/>
      <c r="R206" s="200"/>
      <c r="S206" s="200"/>
      <c r="T206" s="200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</row>
    <row r="207" spans="15:39" s="67" customFormat="1" x14ac:dyDescent="0.2">
      <c r="O207" s="196"/>
      <c r="P207" s="164"/>
      <c r="Q207" s="201"/>
      <c r="R207" s="200"/>
      <c r="S207" s="200"/>
      <c r="T207" s="200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</row>
    <row r="208" spans="15:39" s="67" customFormat="1" x14ac:dyDescent="0.2">
      <c r="O208" s="196"/>
      <c r="P208" s="164"/>
      <c r="Q208" s="201"/>
      <c r="R208" s="200"/>
      <c r="S208" s="200"/>
      <c r="T208" s="200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</row>
    <row r="209" spans="15:39" s="67" customFormat="1" x14ac:dyDescent="0.2">
      <c r="O209" s="196"/>
      <c r="P209" s="164"/>
      <c r="Q209" s="201"/>
      <c r="R209" s="200"/>
      <c r="S209" s="200"/>
      <c r="T209" s="200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</row>
    <row r="210" spans="15:39" s="67" customFormat="1" x14ac:dyDescent="0.2">
      <c r="O210" s="196"/>
      <c r="P210" s="164"/>
      <c r="Q210" s="201"/>
      <c r="R210" s="200"/>
      <c r="S210" s="200"/>
      <c r="T210" s="200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</row>
    <row r="211" spans="15:39" s="67" customFormat="1" x14ac:dyDescent="0.2">
      <c r="O211" s="196"/>
      <c r="P211" s="164"/>
      <c r="Q211" s="201"/>
      <c r="R211" s="200"/>
      <c r="S211" s="200"/>
      <c r="T211" s="200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</row>
    <row r="212" spans="15:39" s="67" customFormat="1" x14ac:dyDescent="0.2">
      <c r="O212" s="196"/>
      <c r="P212" s="164"/>
      <c r="Q212" s="201"/>
      <c r="R212" s="200"/>
      <c r="S212" s="200"/>
      <c r="T212" s="200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</row>
    <row r="213" spans="15:39" s="67" customFormat="1" x14ac:dyDescent="0.2">
      <c r="O213" s="196"/>
      <c r="P213" s="164"/>
      <c r="Q213" s="201"/>
      <c r="R213" s="200"/>
      <c r="S213" s="200"/>
      <c r="T213" s="200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</row>
    <row r="214" spans="15:39" s="67" customFormat="1" x14ac:dyDescent="0.2">
      <c r="O214" s="196"/>
      <c r="P214" s="164"/>
      <c r="Q214" s="201"/>
      <c r="R214" s="200"/>
      <c r="S214" s="200"/>
      <c r="T214" s="200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</row>
    <row r="215" spans="15:39" s="67" customFormat="1" x14ac:dyDescent="0.2">
      <c r="O215" s="196"/>
      <c r="P215" s="164"/>
      <c r="Q215" s="201"/>
      <c r="R215" s="200"/>
      <c r="S215" s="200"/>
      <c r="T215" s="200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</row>
    <row r="216" spans="15:39" s="67" customFormat="1" x14ac:dyDescent="0.2">
      <c r="O216" s="196"/>
      <c r="P216" s="164"/>
      <c r="Q216" s="201"/>
      <c r="R216" s="200"/>
      <c r="S216" s="200"/>
      <c r="T216" s="200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</row>
    <row r="217" spans="15:39" s="67" customFormat="1" x14ac:dyDescent="0.2">
      <c r="O217" s="196"/>
      <c r="P217" s="164"/>
      <c r="Q217" s="201"/>
      <c r="R217" s="200"/>
      <c r="S217" s="200"/>
      <c r="T217" s="200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</row>
    <row r="218" spans="15:39" s="67" customFormat="1" x14ac:dyDescent="0.2">
      <c r="O218" s="196"/>
      <c r="P218" s="164"/>
      <c r="Q218" s="201"/>
      <c r="R218" s="200"/>
      <c r="S218" s="200"/>
      <c r="T218" s="200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</row>
    <row r="219" spans="15:39" s="67" customFormat="1" x14ac:dyDescent="0.2">
      <c r="O219" s="196"/>
      <c r="P219" s="164"/>
      <c r="Q219" s="201"/>
      <c r="R219" s="200"/>
      <c r="S219" s="200"/>
      <c r="T219" s="200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</row>
    <row r="220" spans="15:39" s="67" customFormat="1" x14ac:dyDescent="0.2">
      <c r="O220" s="196"/>
      <c r="P220" s="164"/>
      <c r="Q220" s="201"/>
      <c r="R220" s="200"/>
      <c r="S220" s="200"/>
      <c r="T220" s="200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</row>
    <row r="221" spans="15:39" s="67" customFormat="1" x14ac:dyDescent="0.2">
      <c r="O221" s="196"/>
      <c r="P221" s="164"/>
      <c r="Q221" s="201"/>
      <c r="R221" s="200"/>
      <c r="S221" s="200"/>
      <c r="T221" s="200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</row>
    <row r="222" spans="15:39" s="67" customFormat="1" x14ac:dyDescent="0.2">
      <c r="O222" s="196"/>
      <c r="P222" s="164"/>
      <c r="Q222" s="201"/>
      <c r="R222" s="200"/>
      <c r="S222" s="200"/>
      <c r="T222" s="200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</row>
    <row r="223" spans="15:39" s="67" customFormat="1" x14ac:dyDescent="0.2">
      <c r="O223" s="196"/>
      <c r="P223" s="164"/>
      <c r="Q223" s="201"/>
      <c r="R223" s="200"/>
      <c r="S223" s="200"/>
      <c r="T223" s="200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</row>
    <row r="224" spans="15:39" s="67" customFormat="1" x14ac:dyDescent="0.2">
      <c r="O224" s="196"/>
      <c r="P224" s="164"/>
      <c r="Q224" s="201"/>
      <c r="R224" s="200"/>
      <c r="S224" s="200"/>
      <c r="T224" s="200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</row>
    <row r="225" spans="15:39" s="67" customFormat="1" x14ac:dyDescent="0.2">
      <c r="O225" s="196"/>
      <c r="P225" s="164"/>
      <c r="Q225" s="201"/>
      <c r="R225" s="200"/>
      <c r="S225" s="200"/>
      <c r="T225" s="200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</row>
    <row r="226" spans="15:39" s="67" customFormat="1" x14ac:dyDescent="0.2">
      <c r="O226" s="196"/>
      <c r="P226" s="164"/>
      <c r="Q226" s="201"/>
      <c r="R226" s="200"/>
      <c r="S226" s="200"/>
      <c r="T226" s="200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</row>
    <row r="227" spans="15:39" s="67" customFormat="1" x14ac:dyDescent="0.2">
      <c r="O227" s="196"/>
      <c r="P227" s="164"/>
      <c r="Q227" s="201"/>
      <c r="R227" s="200"/>
      <c r="S227" s="200"/>
      <c r="T227" s="200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</row>
    <row r="228" spans="15:39" s="67" customFormat="1" x14ac:dyDescent="0.2">
      <c r="O228" s="196"/>
      <c r="P228" s="164"/>
      <c r="Q228" s="201"/>
      <c r="R228" s="200"/>
      <c r="S228" s="200"/>
      <c r="T228" s="200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</row>
    <row r="229" spans="15:39" s="67" customFormat="1" x14ac:dyDescent="0.2">
      <c r="O229" s="196"/>
      <c r="P229" s="164"/>
      <c r="Q229" s="201"/>
      <c r="R229" s="200"/>
      <c r="S229" s="200"/>
      <c r="T229" s="200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</row>
    <row r="230" spans="15:39" s="67" customFormat="1" x14ac:dyDescent="0.2">
      <c r="O230" s="196"/>
      <c r="P230" s="164"/>
      <c r="Q230" s="201"/>
      <c r="R230" s="200"/>
      <c r="S230" s="200"/>
      <c r="T230" s="200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</row>
    <row r="231" spans="15:39" s="67" customFormat="1" x14ac:dyDescent="0.2">
      <c r="O231" s="196"/>
      <c r="P231" s="164"/>
      <c r="Q231" s="201"/>
      <c r="R231" s="200"/>
      <c r="S231" s="200"/>
      <c r="T231" s="200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</row>
    <row r="232" spans="15:39" s="67" customFormat="1" x14ac:dyDescent="0.2">
      <c r="O232" s="196"/>
      <c r="P232" s="164"/>
      <c r="Q232" s="201"/>
      <c r="R232" s="200"/>
      <c r="S232" s="200"/>
      <c r="T232" s="200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</row>
    <row r="233" spans="15:39" s="67" customFormat="1" x14ac:dyDescent="0.2">
      <c r="O233" s="196"/>
      <c r="P233" s="164"/>
      <c r="Q233" s="201"/>
      <c r="R233" s="200"/>
      <c r="S233" s="200"/>
      <c r="T233" s="200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</row>
    <row r="234" spans="15:39" s="67" customFormat="1" x14ac:dyDescent="0.2">
      <c r="O234" s="196"/>
      <c r="P234" s="164"/>
      <c r="Q234" s="201"/>
      <c r="R234" s="200"/>
      <c r="S234" s="200"/>
      <c r="T234" s="200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</row>
    <row r="235" spans="15:39" s="67" customFormat="1" x14ac:dyDescent="0.2">
      <c r="O235" s="196"/>
      <c r="P235" s="164"/>
      <c r="Q235" s="201"/>
      <c r="R235" s="200"/>
      <c r="S235" s="200"/>
      <c r="T235" s="200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</row>
    <row r="236" spans="15:39" s="67" customFormat="1" x14ac:dyDescent="0.2">
      <c r="O236" s="196"/>
      <c r="P236" s="164"/>
      <c r="Q236" s="201"/>
      <c r="R236" s="200"/>
      <c r="S236" s="200"/>
      <c r="T236" s="200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</row>
    <row r="237" spans="15:39" s="67" customFormat="1" x14ac:dyDescent="0.2">
      <c r="O237" s="196"/>
      <c r="P237" s="164"/>
      <c r="Q237" s="201"/>
      <c r="R237" s="200"/>
      <c r="S237" s="200"/>
      <c r="T237" s="200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</row>
    <row r="238" spans="15:39" s="67" customFormat="1" x14ac:dyDescent="0.2">
      <c r="O238" s="196"/>
      <c r="P238" s="164"/>
      <c r="Q238" s="201"/>
      <c r="R238" s="200"/>
      <c r="S238" s="200"/>
      <c r="T238" s="200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</row>
    <row r="239" spans="15:39" s="67" customFormat="1" x14ac:dyDescent="0.2">
      <c r="O239" s="196"/>
      <c r="P239" s="164"/>
      <c r="Q239" s="201"/>
      <c r="R239" s="200"/>
      <c r="S239" s="200"/>
      <c r="T239" s="200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</row>
    <row r="240" spans="15:39" s="67" customFormat="1" x14ac:dyDescent="0.2">
      <c r="O240" s="196"/>
      <c r="P240" s="164"/>
      <c r="Q240" s="201"/>
      <c r="R240" s="200"/>
      <c r="S240" s="200"/>
      <c r="T240" s="200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</row>
    <row r="241" spans="4:39" s="67" customFormat="1" x14ac:dyDescent="0.2">
      <c r="D241" s="258"/>
      <c r="E241" s="258"/>
      <c r="F241" s="250"/>
      <c r="O241" s="196"/>
      <c r="P241" s="164"/>
      <c r="Q241" s="201"/>
      <c r="R241" s="200"/>
      <c r="S241" s="200"/>
      <c r="T241" s="200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</row>
    <row r="242" spans="4:39" s="67" customFormat="1" x14ac:dyDescent="0.2">
      <c r="D242" s="196"/>
      <c r="E242" s="249"/>
      <c r="F242" s="250"/>
      <c r="O242" s="196"/>
      <c r="P242" s="164"/>
      <c r="Q242" s="201"/>
      <c r="R242" s="200"/>
      <c r="S242" s="200"/>
      <c r="T242" s="200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</row>
    <row r="243" spans="4:39" s="67" customFormat="1" x14ac:dyDescent="0.2">
      <c r="O243" s="196"/>
      <c r="P243" s="164"/>
      <c r="Q243" s="201"/>
      <c r="R243" s="200"/>
      <c r="S243" s="200"/>
      <c r="T243" s="200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</row>
    <row r="244" spans="4:39" s="67" customFormat="1" x14ac:dyDescent="0.2">
      <c r="O244" s="196"/>
      <c r="P244" s="164"/>
      <c r="Q244" s="201"/>
      <c r="R244" s="200"/>
      <c r="S244" s="200"/>
      <c r="T244" s="200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</row>
    <row r="245" spans="4:39" s="67" customFormat="1" x14ac:dyDescent="0.2">
      <c r="O245" s="196"/>
      <c r="P245" s="164"/>
      <c r="Q245" s="201"/>
      <c r="R245" s="200"/>
      <c r="S245" s="200"/>
      <c r="T245" s="200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</row>
    <row r="246" spans="4:39" s="67" customFormat="1" x14ac:dyDescent="0.2">
      <c r="O246" s="196"/>
      <c r="P246" s="164"/>
      <c r="Q246" s="201"/>
      <c r="R246" s="200"/>
      <c r="S246" s="200"/>
      <c r="T246" s="200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</row>
    <row r="247" spans="4:39" s="67" customFormat="1" x14ac:dyDescent="0.2">
      <c r="O247" s="196"/>
      <c r="P247" s="164"/>
      <c r="Q247" s="201"/>
      <c r="R247" s="200"/>
      <c r="S247" s="200"/>
      <c r="T247" s="200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</row>
    <row r="248" spans="4:39" s="67" customFormat="1" x14ac:dyDescent="0.2">
      <c r="O248" s="196"/>
      <c r="P248" s="164"/>
      <c r="Q248" s="201"/>
      <c r="R248" s="200"/>
      <c r="S248" s="200"/>
      <c r="T248" s="200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</row>
    <row r="249" spans="4:39" s="67" customFormat="1" x14ac:dyDescent="0.2">
      <c r="O249" s="196"/>
      <c r="P249" s="164"/>
      <c r="Q249" s="201"/>
      <c r="R249" s="200"/>
      <c r="S249" s="200"/>
      <c r="T249" s="200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</row>
    <row r="250" spans="4:39" s="67" customFormat="1" x14ac:dyDescent="0.2">
      <c r="O250" s="196"/>
      <c r="P250" s="164"/>
      <c r="Q250" s="201"/>
      <c r="R250" s="200"/>
      <c r="S250" s="200"/>
      <c r="T250" s="200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6"/>
      <c r="AK250" s="196"/>
      <c r="AL250" s="196"/>
      <c r="AM250" s="196"/>
    </row>
    <row r="251" spans="4:39" s="67" customFormat="1" x14ac:dyDescent="0.2">
      <c r="O251" s="196"/>
      <c r="P251" s="164"/>
      <c r="Q251" s="201"/>
      <c r="R251" s="200"/>
      <c r="S251" s="200"/>
      <c r="T251" s="200"/>
      <c r="U251" s="196"/>
      <c r="V251" s="196"/>
      <c r="W251" s="196"/>
      <c r="X251" s="196"/>
      <c r="Y251" s="196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6"/>
      <c r="AK251" s="196"/>
      <c r="AL251" s="196"/>
      <c r="AM251" s="196"/>
    </row>
    <row r="252" spans="4:39" s="67" customFormat="1" x14ac:dyDescent="0.2">
      <c r="O252" s="196"/>
      <c r="P252" s="164"/>
      <c r="Q252" s="201"/>
      <c r="R252" s="200"/>
      <c r="S252" s="200"/>
      <c r="T252" s="200"/>
      <c r="U252" s="196"/>
      <c r="V252" s="196"/>
      <c r="W252" s="196"/>
      <c r="X252" s="196"/>
      <c r="Y252" s="196"/>
      <c r="Z252" s="196"/>
      <c r="AA252" s="196"/>
      <c r="AB252" s="196"/>
      <c r="AC252" s="196"/>
      <c r="AD252" s="196"/>
      <c r="AE252" s="196"/>
      <c r="AF252" s="196"/>
      <c r="AG252" s="196"/>
      <c r="AH252" s="196"/>
      <c r="AI252" s="196"/>
      <c r="AJ252" s="196"/>
      <c r="AK252" s="196"/>
      <c r="AL252" s="196"/>
      <c r="AM252" s="196"/>
    </row>
    <row r="253" spans="4:39" s="67" customFormat="1" x14ac:dyDescent="0.2">
      <c r="O253" s="196"/>
      <c r="P253" s="164"/>
      <c r="Q253" s="201"/>
      <c r="R253" s="200"/>
      <c r="S253" s="200"/>
      <c r="T253" s="200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6"/>
      <c r="AK253" s="196"/>
      <c r="AL253" s="196"/>
      <c r="AM253" s="196"/>
    </row>
    <row r="254" spans="4:39" s="67" customFormat="1" x14ac:dyDescent="0.2">
      <c r="O254" s="196"/>
      <c r="P254" s="164"/>
      <c r="Q254" s="201"/>
      <c r="R254" s="200"/>
      <c r="S254" s="200"/>
      <c r="T254" s="200"/>
      <c r="U254" s="196"/>
      <c r="V254" s="196"/>
      <c r="W254" s="196"/>
      <c r="X254" s="196"/>
      <c r="Y254" s="196"/>
      <c r="Z254" s="196"/>
      <c r="AA254" s="196"/>
      <c r="AB254" s="196"/>
      <c r="AC254" s="196"/>
      <c r="AD254" s="196"/>
      <c r="AE254" s="196"/>
      <c r="AF254" s="196"/>
      <c r="AG254" s="196"/>
      <c r="AH254" s="196"/>
      <c r="AI254" s="196"/>
      <c r="AJ254" s="196"/>
      <c r="AK254" s="196"/>
      <c r="AL254" s="196"/>
      <c r="AM254" s="196"/>
    </row>
    <row r="255" spans="4:39" s="67" customFormat="1" x14ac:dyDescent="0.2">
      <c r="O255" s="196"/>
      <c r="P255" s="164"/>
      <c r="Q255" s="201"/>
      <c r="R255" s="200"/>
      <c r="S255" s="200"/>
      <c r="T255" s="200"/>
      <c r="U255" s="196"/>
      <c r="V255" s="196"/>
      <c r="W255" s="196"/>
      <c r="X255" s="196"/>
      <c r="Y255" s="196"/>
      <c r="Z255" s="196"/>
      <c r="AA255" s="196"/>
      <c r="AB255" s="196"/>
      <c r="AC255" s="196"/>
      <c r="AD255" s="196"/>
      <c r="AE255" s="196"/>
      <c r="AF255" s="196"/>
      <c r="AG255" s="196"/>
      <c r="AH255" s="196"/>
      <c r="AI255" s="196"/>
      <c r="AJ255" s="196"/>
      <c r="AK255" s="196"/>
      <c r="AL255" s="196"/>
      <c r="AM255" s="196"/>
    </row>
    <row r="256" spans="4:39" s="67" customFormat="1" x14ac:dyDescent="0.2">
      <c r="O256" s="196"/>
      <c r="P256" s="164"/>
      <c r="Q256" s="201"/>
      <c r="R256" s="200"/>
      <c r="S256" s="200"/>
      <c r="T256" s="200"/>
      <c r="U256" s="196"/>
      <c r="V256" s="196"/>
      <c r="W256" s="196"/>
      <c r="X256" s="196"/>
      <c r="Y256" s="196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6"/>
      <c r="AK256" s="196"/>
      <c r="AL256" s="196"/>
      <c r="AM256" s="196"/>
    </row>
    <row r="257" spans="15:39" s="67" customFormat="1" x14ac:dyDescent="0.2">
      <c r="O257" s="196"/>
      <c r="P257" s="164"/>
      <c r="Q257" s="201"/>
      <c r="R257" s="200"/>
      <c r="S257" s="200"/>
      <c r="T257" s="200"/>
      <c r="U257" s="196"/>
      <c r="V257" s="196"/>
      <c r="W257" s="196"/>
      <c r="X257" s="196"/>
      <c r="Y257" s="196"/>
      <c r="Z257" s="196"/>
      <c r="AA257" s="196"/>
      <c r="AB257" s="196"/>
      <c r="AC257" s="196"/>
      <c r="AD257" s="196"/>
      <c r="AE257" s="196"/>
      <c r="AF257" s="196"/>
      <c r="AG257" s="196"/>
      <c r="AH257" s="196"/>
      <c r="AI257" s="196"/>
      <c r="AJ257" s="196"/>
      <c r="AK257" s="196"/>
      <c r="AL257" s="196"/>
      <c r="AM257" s="196"/>
    </row>
    <row r="258" spans="15:39" s="67" customFormat="1" x14ac:dyDescent="0.2">
      <c r="O258" s="196"/>
      <c r="P258" s="164"/>
      <c r="Q258" s="201"/>
      <c r="R258" s="200"/>
      <c r="S258" s="200"/>
      <c r="T258" s="200"/>
      <c r="U258" s="196"/>
      <c r="V258" s="196"/>
      <c r="W258" s="196"/>
      <c r="X258" s="196"/>
      <c r="Y258" s="196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6"/>
      <c r="AK258" s="196"/>
      <c r="AL258" s="196"/>
      <c r="AM258" s="196"/>
    </row>
    <row r="259" spans="15:39" s="67" customFormat="1" x14ac:dyDescent="0.2">
      <c r="O259" s="196"/>
      <c r="P259" s="164"/>
      <c r="Q259" s="201"/>
      <c r="R259" s="200"/>
      <c r="S259" s="200"/>
      <c r="T259" s="200"/>
      <c r="U259" s="196"/>
      <c r="V259" s="196"/>
      <c r="W259" s="196"/>
      <c r="X259" s="196"/>
      <c r="Y259" s="196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6"/>
      <c r="AK259" s="196"/>
      <c r="AL259" s="196"/>
      <c r="AM259" s="196"/>
    </row>
    <row r="260" spans="15:39" s="67" customFormat="1" x14ac:dyDescent="0.2">
      <c r="O260" s="196"/>
      <c r="P260" s="164"/>
      <c r="Q260" s="201"/>
      <c r="R260" s="200"/>
      <c r="S260" s="200"/>
      <c r="T260" s="200"/>
      <c r="U260" s="196"/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6"/>
      <c r="AK260" s="196"/>
      <c r="AL260" s="196"/>
      <c r="AM260" s="196"/>
    </row>
    <row r="261" spans="15:39" s="67" customFormat="1" x14ac:dyDescent="0.2">
      <c r="O261" s="196"/>
      <c r="P261" s="164"/>
      <c r="Q261" s="201"/>
      <c r="R261" s="200"/>
      <c r="S261" s="200"/>
      <c r="T261" s="200"/>
      <c r="U261" s="196"/>
      <c r="V261" s="196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</row>
    <row r="262" spans="15:39" s="67" customFormat="1" x14ac:dyDescent="0.2">
      <c r="O262" s="196"/>
      <c r="P262" s="164"/>
      <c r="Q262" s="201"/>
      <c r="R262" s="200"/>
      <c r="S262" s="200"/>
      <c r="T262" s="200"/>
      <c r="U262" s="196"/>
      <c r="V262" s="196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</row>
    <row r="263" spans="15:39" s="67" customFormat="1" x14ac:dyDescent="0.2">
      <c r="O263" s="196"/>
      <c r="P263" s="164"/>
      <c r="Q263" s="201"/>
      <c r="R263" s="200"/>
      <c r="S263" s="200"/>
      <c r="T263" s="200"/>
      <c r="U263" s="196"/>
      <c r="V263" s="196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</row>
    <row r="264" spans="15:39" s="67" customFormat="1" x14ac:dyDescent="0.2">
      <c r="O264" s="196"/>
      <c r="P264" s="164"/>
      <c r="Q264" s="201"/>
      <c r="R264" s="200"/>
      <c r="S264" s="200"/>
      <c r="T264" s="200"/>
      <c r="U264" s="196"/>
      <c r="V264" s="196"/>
      <c r="W264" s="196"/>
      <c r="X264" s="196"/>
      <c r="Y264" s="196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196"/>
      <c r="AM264" s="196"/>
    </row>
    <row r="265" spans="15:39" s="67" customFormat="1" x14ac:dyDescent="0.2">
      <c r="O265" s="196"/>
      <c r="P265" s="164"/>
      <c r="Q265" s="201"/>
      <c r="R265" s="200"/>
      <c r="S265" s="200"/>
      <c r="T265" s="200"/>
      <c r="U265" s="196"/>
      <c r="V265" s="196"/>
      <c r="W265" s="196"/>
      <c r="X265" s="196"/>
      <c r="Y265" s="196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196"/>
      <c r="AM265" s="196"/>
    </row>
    <row r="266" spans="15:39" s="67" customFormat="1" x14ac:dyDescent="0.2">
      <c r="O266" s="196"/>
      <c r="P266" s="164"/>
      <c r="Q266" s="201"/>
      <c r="R266" s="200"/>
      <c r="S266" s="200"/>
      <c r="T266" s="200"/>
      <c r="U266" s="196"/>
      <c r="V266" s="196"/>
      <c r="W266" s="196"/>
      <c r="X266" s="196"/>
      <c r="Y266" s="196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196"/>
      <c r="AM266" s="196"/>
    </row>
    <row r="267" spans="15:39" s="67" customFormat="1" x14ac:dyDescent="0.2">
      <c r="O267" s="196"/>
      <c r="P267" s="164"/>
      <c r="Q267" s="201"/>
      <c r="R267" s="200"/>
      <c r="S267" s="200"/>
      <c r="T267" s="200"/>
      <c r="U267" s="196"/>
      <c r="V267" s="196"/>
      <c r="W267" s="196"/>
      <c r="X267" s="196"/>
      <c r="Y267" s="196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196"/>
      <c r="AM267" s="196"/>
    </row>
    <row r="268" spans="15:39" s="67" customFormat="1" x14ac:dyDescent="0.2">
      <c r="O268" s="196"/>
      <c r="P268" s="164"/>
      <c r="Q268" s="201"/>
      <c r="R268" s="200"/>
      <c r="S268" s="200"/>
      <c r="T268" s="200"/>
      <c r="U268" s="196"/>
      <c r="V268" s="196"/>
      <c r="W268" s="196"/>
      <c r="X268" s="196"/>
      <c r="Y268" s="196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196"/>
      <c r="AM268" s="196"/>
    </row>
    <row r="269" spans="15:39" s="67" customFormat="1" x14ac:dyDescent="0.2">
      <c r="O269" s="196"/>
      <c r="P269" s="164"/>
      <c r="Q269" s="201"/>
      <c r="R269" s="200"/>
      <c r="S269" s="200"/>
      <c r="T269" s="200"/>
      <c r="U269" s="196"/>
      <c r="V269" s="196"/>
      <c r="W269" s="196"/>
      <c r="X269" s="196"/>
      <c r="Y269" s="196"/>
      <c r="Z269" s="196"/>
      <c r="AA269" s="196"/>
      <c r="AB269" s="196"/>
      <c r="AC269" s="196"/>
      <c r="AD269" s="196"/>
      <c r="AE269" s="196"/>
      <c r="AF269" s="196"/>
      <c r="AG269" s="196"/>
      <c r="AH269" s="196"/>
      <c r="AI269" s="196"/>
      <c r="AJ269" s="196"/>
      <c r="AK269" s="196"/>
      <c r="AL269" s="196"/>
      <c r="AM269" s="196"/>
    </row>
    <row r="270" spans="15:39" s="67" customFormat="1" x14ac:dyDescent="0.2">
      <c r="O270" s="196"/>
      <c r="P270" s="164"/>
      <c r="Q270" s="201"/>
      <c r="R270" s="200"/>
      <c r="S270" s="200"/>
      <c r="T270" s="200"/>
      <c r="U270" s="196"/>
      <c r="V270" s="196"/>
      <c r="W270" s="196"/>
      <c r="X270" s="196"/>
      <c r="Y270" s="196"/>
      <c r="Z270" s="196"/>
      <c r="AA270" s="196"/>
      <c r="AB270" s="196"/>
      <c r="AC270" s="196"/>
      <c r="AD270" s="196"/>
      <c r="AE270" s="196"/>
      <c r="AF270" s="196"/>
      <c r="AG270" s="196"/>
      <c r="AH270" s="196"/>
      <c r="AI270" s="196"/>
      <c r="AJ270" s="196"/>
      <c r="AK270" s="196"/>
      <c r="AL270" s="196"/>
      <c r="AM270" s="196"/>
    </row>
    <row r="271" spans="15:39" s="67" customFormat="1" x14ac:dyDescent="0.2">
      <c r="O271" s="196"/>
      <c r="P271" s="164"/>
      <c r="Q271" s="201"/>
      <c r="R271" s="200"/>
      <c r="S271" s="200"/>
      <c r="T271" s="200"/>
      <c r="U271" s="196"/>
      <c r="V271" s="196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6"/>
      <c r="AK271" s="196"/>
      <c r="AL271" s="196"/>
      <c r="AM271" s="196"/>
    </row>
    <row r="272" spans="15:39" s="67" customFormat="1" x14ac:dyDescent="0.2">
      <c r="O272" s="196"/>
      <c r="P272" s="164"/>
      <c r="Q272" s="201"/>
      <c r="R272" s="200"/>
      <c r="S272" s="200"/>
      <c r="T272" s="200"/>
      <c r="U272" s="196"/>
      <c r="V272" s="196"/>
      <c r="W272" s="196"/>
      <c r="X272" s="196"/>
      <c r="Y272" s="196"/>
      <c r="Z272" s="196"/>
      <c r="AA272" s="196"/>
      <c r="AB272" s="196"/>
      <c r="AC272" s="196"/>
      <c r="AD272" s="196"/>
      <c r="AE272" s="196"/>
      <c r="AF272" s="196"/>
      <c r="AG272" s="196"/>
      <c r="AH272" s="196"/>
      <c r="AI272" s="196"/>
      <c r="AJ272" s="196"/>
      <c r="AK272" s="196"/>
      <c r="AL272" s="196"/>
      <c r="AM272" s="196"/>
    </row>
    <row r="273" spans="15:39" s="67" customFormat="1" x14ac:dyDescent="0.2">
      <c r="O273" s="196"/>
      <c r="P273" s="164"/>
      <c r="Q273" s="201"/>
      <c r="R273" s="200"/>
      <c r="S273" s="200"/>
      <c r="T273" s="200"/>
      <c r="U273" s="196"/>
      <c r="V273" s="196"/>
      <c r="W273" s="196"/>
      <c r="X273" s="196"/>
      <c r="Y273" s="196"/>
      <c r="Z273" s="196"/>
      <c r="AA273" s="196"/>
      <c r="AB273" s="196"/>
      <c r="AC273" s="196"/>
      <c r="AD273" s="196"/>
      <c r="AE273" s="196"/>
      <c r="AF273" s="196"/>
      <c r="AG273" s="196"/>
      <c r="AH273" s="196"/>
      <c r="AI273" s="196"/>
      <c r="AJ273" s="196"/>
      <c r="AK273" s="196"/>
      <c r="AL273" s="196"/>
      <c r="AM273" s="196"/>
    </row>
    <row r="274" spans="15:39" s="67" customFormat="1" x14ac:dyDescent="0.2">
      <c r="O274" s="196"/>
      <c r="P274" s="164"/>
      <c r="Q274" s="201"/>
      <c r="R274" s="200"/>
      <c r="S274" s="200"/>
      <c r="T274" s="200"/>
      <c r="U274" s="196"/>
      <c r="V274" s="196"/>
      <c r="W274" s="196"/>
      <c r="X274" s="196"/>
      <c r="Y274" s="196"/>
      <c r="Z274" s="196"/>
      <c r="AA274" s="196"/>
      <c r="AB274" s="196"/>
      <c r="AC274" s="196"/>
      <c r="AD274" s="196"/>
      <c r="AE274" s="196"/>
      <c r="AF274" s="196"/>
      <c r="AG274" s="196"/>
      <c r="AH274" s="196"/>
      <c r="AI274" s="196"/>
      <c r="AJ274" s="196"/>
      <c r="AK274" s="196"/>
      <c r="AL274" s="196"/>
      <c r="AM274" s="196"/>
    </row>
    <row r="275" spans="15:39" s="67" customFormat="1" x14ac:dyDescent="0.2">
      <c r="O275" s="196"/>
      <c r="P275" s="164"/>
      <c r="Q275" s="201"/>
      <c r="R275" s="200"/>
      <c r="S275" s="200"/>
      <c r="T275" s="200"/>
      <c r="U275" s="196"/>
      <c r="V275" s="196"/>
      <c r="W275" s="196"/>
      <c r="X275" s="196"/>
      <c r="Y275" s="196"/>
      <c r="Z275" s="196"/>
      <c r="AA275" s="196"/>
      <c r="AB275" s="196"/>
      <c r="AC275" s="196"/>
      <c r="AD275" s="196"/>
      <c r="AE275" s="196"/>
      <c r="AF275" s="196"/>
      <c r="AG275" s="196"/>
      <c r="AH275" s="196"/>
      <c r="AI275" s="196"/>
      <c r="AJ275" s="196"/>
      <c r="AK275" s="196"/>
      <c r="AL275" s="196"/>
      <c r="AM275" s="196"/>
    </row>
    <row r="276" spans="15:39" s="67" customFormat="1" x14ac:dyDescent="0.2">
      <c r="O276" s="196"/>
      <c r="P276" s="164"/>
      <c r="Q276" s="201"/>
      <c r="R276" s="200"/>
      <c r="S276" s="200"/>
      <c r="T276" s="200"/>
      <c r="U276" s="196"/>
      <c r="V276" s="196"/>
      <c r="W276" s="196"/>
      <c r="X276" s="196"/>
      <c r="Y276" s="196"/>
      <c r="Z276" s="196"/>
      <c r="AA276" s="196"/>
      <c r="AB276" s="196"/>
      <c r="AC276" s="196"/>
      <c r="AD276" s="196"/>
      <c r="AE276" s="196"/>
      <c r="AF276" s="196"/>
      <c r="AG276" s="196"/>
      <c r="AH276" s="196"/>
      <c r="AI276" s="196"/>
      <c r="AJ276" s="196"/>
      <c r="AK276" s="196"/>
      <c r="AL276" s="196"/>
      <c r="AM276" s="196"/>
    </row>
    <row r="277" spans="15:39" s="67" customFormat="1" x14ac:dyDescent="0.2">
      <c r="O277" s="196"/>
      <c r="P277" s="164"/>
      <c r="Q277" s="201"/>
      <c r="R277" s="200"/>
      <c r="S277" s="200"/>
      <c r="T277" s="200"/>
      <c r="U277" s="196"/>
      <c r="V277" s="196"/>
      <c r="W277" s="196"/>
      <c r="X277" s="196"/>
      <c r="Y277" s="196"/>
      <c r="Z277" s="196"/>
      <c r="AA277" s="196"/>
      <c r="AB277" s="196"/>
      <c r="AC277" s="196"/>
      <c r="AD277" s="196"/>
      <c r="AE277" s="196"/>
      <c r="AF277" s="196"/>
      <c r="AG277" s="196"/>
      <c r="AH277" s="196"/>
      <c r="AI277" s="196"/>
      <c r="AJ277" s="196"/>
      <c r="AK277" s="196"/>
      <c r="AL277" s="196"/>
      <c r="AM277" s="196"/>
    </row>
    <row r="278" spans="15:39" s="67" customFormat="1" x14ac:dyDescent="0.2">
      <c r="O278" s="196"/>
      <c r="P278" s="164"/>
      <c r="Q278" s="201"/>
      <c r="R278" s="200"/>
      <c r="S278" s="200"/>
      <c r="T278" s="200"/>
      <c r="U278" s="196"/>
      <c r="V278" s="196"/>
      <c r="W278" s="196"/>
      <c r="X278" s="196"/>
      <c r="Y278" s="196"/>
      <c r="Z278" s="196"/>
      <c r="AA278" s="196"/>
      <c r="AB278" s="196"/>
      <c r="AC278" s="196"/>
      <c r="AD278" s="196"/>
      <c r="AE278" s="196"/>
      <c r="AF278" s="196"/>
      <c r="AG278" s="196"/>
      <c r="AH278" s="196"/>
      <c r="AI278" s="196"/>
      <c r="AJ278" s="196"/>
      <c r="AK278" s="196"/>
      <c r="AL278" s="196"/>
      <c r="AM278" s="196"/>
    </row>
    <row r="279" spans="15:39" s="67" customFormat="1" x14ac:dyDescent="0.2">
      <c r="O279" s="196"/>
      <c r="P279" s="164"/>
      <c r="Q279" s="201"/>
      <c r="R279" s="200"/>
      <c r="S279" s="200"/>
      <c r="T279" s="200"/>
      <c r="U279" s="196"/>
      <c r="V279" s="196"/>
      <c r="W279" s="196"/>
      <c r="X279" s="196"/>
      <c r="Y279" s="196"/>
      <c r="Z279" s="196"/>
      <c r="AA279" s="196"/>
      <c r="AB279" s="196"/>
      <c r="AC279" s="196"/>
      <c r="AD279" s="196"/>
      <c r="AE279" s="196"/>
      <c r="AF279" s="196"/>
      <c r="AG279" s="196"/>
      <c r="AH279" s="196"/>
      <c r="AI279" s="196"/>
      <c r="AJ279" s="196"/>
      <c r="AK279" s="196"/>
      <c r="AL279" s="196"/>
      <c r="AM279" s="196"/>
    </row>
    <row r="280" spans="15:39" s="67" customFormat="1" x14ac:dyDescent="0.2">
      <c r="O280" s="196"/>
      <c r="P280" s="164"/>
      <c r="Q280" s="201"/>
      <c r="R280" s="200"/>
      <c r="S280" s="200"/>
      <c r="T280" s="200"/>
      <c r="U280" s="196"/>
      <c r="V280" s="196"/>
      <c r="W280" s="196"/>
      <c r="X280" s="196"/>
      <c r="Y280" s="196"/>
      <c r="Z280" s="196"/>
      <c r="AA280" s="196"/>
      <c r="AB280" s="196"/>
      <c r="AC280" s="196"/>
      <c r="AD280" s="196"/>
      <c r="AE280" s="196"/>
      <c r="AF280" s="196"/>
      <c r="AG280" s="196"/>
      <c r="AH280" s="196"/>
      <c r="AI280" s="196"/>
      <c r="AJ280" s="196"/>
      <c r="AK280" s="196"/>
      <c r="AL280" s="196"/>
      <c r="AM280" s="196"/>
    </row>
    <row r="281" spans="15:39" s="67" customFormat="1" x14ac:dyDescent="0.2">
      <c r="O281" s="196"/>
      <c r="P281" s="164"/>
      <c r="Q281" s="201"/>
      <c r="R281" s="200"/>
      <c r="S281" s="200"/>
      <c r="T281" s="200"/>
      <c r="U281" s="196"/>
      <c r="V281" s="196"/>
      <c r="W281" s="196"/>
      <c r="X281" s="196"/>
      <c r="Y281" s="196"/>
      <c r="Z281" s="196"/>
      <c r="AA281" s="196"/>
      <c r="AB281" s="196"/>
      <c r="AC281" s="196"/>
      <c r="AD281" s="196"/>
      <c r="AE281" s="196"/>
      <c r="AF281" s="196"/>
      <c r="AG281" s="196"/>
      <c r="AH281" s="196"/>
      <c r="AI281" s="196"/>
      <c r="AJ281" s="196"/>
      <c r="AK281" s="196"/>
      <c r="AL281" s="196"/>
      <c r="AM281" s="196"/>
    </row>
    <row r="282" spans="15:39" s="67" customFormat="1" x14ac:dyDescent="0.2">
      <c r="O282" s="196"/>
      <c r="P282" s="164"/>
      <c r="Q282" s="201"/>
      <c r="R282" s="200"/>
      <c r="S282" s="200"/>
      <c r="T282" s="200"/>
      <c r="U282" s="196"/>
      <c r="V282" s="196"/>
      <c r="W282" s="196"/>
      <c r="X282" s="196"/>
      <c r="Y282" s="196"/>
      <c r="Z282" s="196"/>
      <c r="AA282" s="196"/>
      <c r="AB282" s="196"/>
      <c r="AC282" s="196"/>
      <c r="AD282" s="196"/>
      <c r="AE282" s="196"/>
      <c r="AF282" s="196"/>
      <c r="AG282" s="196"/>
      <c r="AH282" s="196"/>
      <c r="AI282" s="196"/>
      <c r="AJ282" s="196"/>
      <c r="AK282" s="196"/>
      <c r="AL282" s="196"/>
      <c r="AM282" s="196"/>
    </row>
    <row r="283" spans="15:39" s="67" customFormat="1" x14ac:dyDescent="0.2">
      <c r="O283" s="196"/>
      <c r="P283" s="164"/>
      <c r="Q283" s="201"/>
      <c r="R283" s="200"/>
      <c r="S283" s="200"/>
      <c r="T283" s="200"/>
      <c r="U283" s="196"/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6"/>
      <c r="AK283" s="196"/>
      <c r="AL283" s="196"/>
      <c r="AM283" s="196"/>
    </row>
    <row r="284" spans="15:39" s="67" customFormat="1" x14ac:dyDescent="0.2">
      <c r="O284" s="196"/>
      <c r="P284" s="164"/>
      <c r="Q284" s="201"/>
      <c r="R284" s="200"/>
      <c r="S284" s="200"/>
      <c r="T284" s="200"/>
      <c r="U284" s="196"/>
      <c r="V284" s="196"/>
      <c r="W284" s="196"/>
      <c r="X284" s="196"/>
      <c r="Y284" s="196"/>
      <c r="Z284" s="196"/>
      <c r="AA284" s="196"/>
      <c r="AB284" s="196"/>
      <c r="AC284" s="196"/>
      <c r="AD284" s="196"/>
      <c r="AE284" s="196"/>
      <c r="AF284" s="196"/>
      <c r="AG284" s="196"/>
      <c r="AH284" s="196"/>
      <c r="AI284" s="196"/>
      <c r="AJ284" s="196"/>
      <c r="AK284" s="196"/>
      <c r="AL284" s="196"/>
      <c r="AM284" s="196"/>
    </row>
    <row r="285" spans="15:39" s="67" customFormat="1" x14ac:dyDescent="0.2">
      <c r="O285" s="196"/>
      <c r="P285" s="164"/>
      <c r="Q285" s="201"/>
      <c r="R285" s="200"/>
      <c r="S285" s="200"/>
      <c r="T285" s="200"/>
      <c r="U285" s="196"/>
      <c r="V285" s="196"/>
      <c r="W285" s="196"/>
      <c r="X285" s="196"/>
      <c r="Y285" s="196"/>
      <c r="Z285" s="196"/>
      <c r="AA285" s="196"/>
      <c r="AB285" s="196"/>
      <c r="AC285" s="196"/>
      <c r="AD285" s="196"/>
      <c r="AE285" s="196"/>
      <c r="AF285" s="196"/>
      <c r="AG285" s="196"/>
      <c r="AH285" s="196"/>
      <c r="AI285" s="196"/>
      <c r="AJ285" s="196"/>
      <c r="AK285" s="196"/>
      <c r="AL285" s="196"/>
      <c r="AM285" s="196"/>
    </row>
    <row r="286" spans="15:39" s="67" customFormat="1" x14ac:dyDescent="0.2">
      <c r="O286" s="196"/>
      <c r="P286" s="164"/>
      <c r="Q286" s="201"/>
      <c r="R286" s="200"/>
      <c r="S286" s="200"/>
      <c r="T286" s="200"/>
      <c r="U286" s="196"/>
      <c r="V286" s="196"/>
      <c r="W286" s="196"/>
      <c r="X286" s="196"/>
      <c r="Y286" s="196"/>
      <c r="Z286" s="196"/>
      <c r="AA286" s="196"/>
      <c r="AB286" s="196"/>
      <c r="AC286" s="196"/>
      <c r="AD286" s="196"/>
      <c r="AE286" s="196"/>
      <c r="AF286" s="196"/>
      <c r="AG286" s="196"/>
      <c r="AH286" s="196"/>
      <c r="AI286" s="196"/>
      <c r="AJ286" s="196"/>
      <c r="AK286" s="196"/>
      <c r="AL286" s="196"/>
      <c r="AM286" s="196"/>
    </row>
    <row r="287" spans="15:39" s="67" customFormat="1" x14ac:dyDescent="0.2">
      <c r="O287" s="196"/>
      <c r="P287" s="164"/>
      <c r="Q287" s="201"/>
      <c r="R287" s="200"/>
      <c r="S287" s="200"/>
      <c r="T287" s="200"/>
      <c r="U287" s="196"/>
      <c r="V287" s="196"/>
      <c r="W287" s="196"/>
      <c r="X287" s="196"/>
      <c r="Y287" s="196"/>
      <c r="Z287" s="196"/>
      <c r="AA287" s="196"/>
      <c r="AB287" s="196"/>
      <c r="AC287" s="196"/>
      <c r="AD287" s="196"/>
      <c r="AE287" s="196"/>
      <c r="AF287" s="196"/>
      <c r="AG287" s="196"/>
      <c r="AH287" s="196"/>
      <c r="AI287" s="196"/>
      <c r="AJ287" s="196"/>
      <c r="AK287" s="196"/>
      <c r="AL287" s="196"/>
      <c r="AM287" s="196"/>
    </row>
    <row r="288" spans="15:39" s="67" customFormat="1" x14ac:dyDescent="0.2">
      <c r="O288" s="196"/>
      <c r="P288" s="164"/>
      <c r="Q288" s="201"/>
      <c r="R288" s="200"/>
      <c r="S288" s="200"/>
      <c r="T288" s="200"/>
      <c r="U288" s="196"/>
      <c r="V288" s="196"/>
      <c r="W288" s="196"/>
      <c r="X288" s="196"/>
      <c r="Y288" s="196"/>
      <c r="Z288" s="196"/>
      <c r="AA288" s="196"/>
      <c r="AB288" s="196"/>
      <c r="AC288" s="196"/>
      <c r="AD288" s="196"/>
      <c r="AE288" s="196"/>
      <c r="AF288" s="196"/>
      <c r="AG288" s="196"/>
      <c r="AH288" s="196"/>
      <c r="AI288" s="196"/>
      <c r="AJ288" s="196"/>
      <c r="AK288" s="196"/>
      <c r="AL288" s="196"/>
      <c r="AM288" s="196"/>
    </row>
    <row r="289" spans="15:39" s="67" customFormat="1" x14ac:dyDescent="0.2">
      <c r="O289" s="196"/>
      <c r="P289" s="164"/>
      <c r="Q289" s="201"/>
      <c r="R289" s="200"/>
      <c r="S289" s="200"/>
      <c r="T289" s="200"/>
      <c r="U289" s="196"/>
      <c r="V289" s="196"/>
      <c r="W289" s="196"/>
      <c r="X289" s="196"/>
      <c r="Y289" s="196"/>
      <c r="Z289" s="196"/>
      <c r="AA289" s="196"/>
      <c r="AB289" s="196"/>
      <c r="AC289" s="196"/>
      <c r="AD289" s="196"/>
      <c r="AE289" s="196"/>
      <c r="AF289" s="196"/>
      <c r="AG289" s="196"/>
      <c r="AH289" s="196"/>
      <c r="AI289" s="196"/>
      <c r="AJ289" s="196"/>
      <c r="AK289" s="196"/>
      <c r="AL289" s="196"/>
      <c r="AM289" s="196"/>
    </row>
    <row r="290" spans="15:39" s="67" customFormat="1" x14ac:dyDescent="0.2">
      <c r="O290" s="196"/>
      <c r="P290" s="164"/>
      <c r="Q290" s="201"/>
      <c r="R290" s="200"/>
      <c r="S290" s="200"/>
      <c r="T290" s="200"/>
      <c r="U290" s="196"/>
      <c r="V290" s="196"/>
      <c r="W290" s="196"/>
      <c r="X290" s="196"/>
      <c r="Y290" s="196"/>
      <c r="Z290" s="196"/>
      <c r="AA290" s="196"/>
      <c r="AB290" s="196"/>
      <c r="AC290" s="196"/>
      <c r="AD290" s="196"/>
      <c r="AE290" s="196"/>
      <c r="AF290" s="196"/>
      <c r="AG290" s="196"/>
      <c r="AH290" s="196"/>
      <c r="AI290" s="196"/>
      <c r="AJ290" s="196"/>
      <c r="AK290" s="196"/>
      <c r="AL290" s="196"/>
      <c r="AM290" s="196"/>
    </row>
    <row r="291" spans="15:39" s="67" customFormat="1" x14ac:dyDescent="0.2">
      <c r="O291" s="196"/>
      <c r="P291" s="164"/>
      <c r="Q291" s="201"/>
      <c r="R291" s="200"/>
      <c r="S291" s="200"/>
      <c r="T291" s="200"/>
      <c r="U291" s="196"/>
      <c r="V291" s="196"/>
      <c r="W291" s="196"/>
      <c r="X291" s="196"/>
      <c r="Y291" s="196"/>
      <c r="Z291" s="196"/>
      <c r="AA291" s="196"/>
      <c r="AB291" s="196"/>
      <c r="AC291" s="196"/>
      <c r="AD291" s="196"/>
      <c r="AE291" s="196"/>
      <c r="AF291" s="196"/>
      <c r="AG291" s="196"/>
      <c r="AH291" s="196"/>
      <c r="AI291" s="196"/>
      <c r="AJ291" s="196"/>
      <c r="AK291" s="196"/>
      <c r="AL291" s="196"/>
      <c r="AM291" s="196"/>
    </row>
    <row r="292" spans="15:39" s="67" customFormat="1" x14ac:dyDescent="0.2">
      <c r="O292" s="196"/>
      <c r="P292" s="164"/>
      <c r="Q292" s="201"/>
      <c r="R292" s="200"/>
      <c r="S292" s="200"/>
      <c r="T292" s="200"/>
      <c r="U292" s="196"/>
      <c r="V292" s="196"/>
      <c r="W292" s="196"/>
      <c r="X292" s="196"/>
      <c r="Y292" s="196"/>
      <c r="Z292" s="196"/>
      <c r="AA292" s="196"/>
      <c r="AB292" s="196"/>
      <c r="AC292" s="196"/>
      <c r="AD292" s="196"/>
      <c r="AE292" s="196"/>
      <c r="AF292" s="196"/>
      <c r="AG292" s="196"/>
      <c r="AH292" s="196"/>
      <c r="AI292" s="196"/>
      <c r="AJ292" s="196"/>
      <c r="AK292" s="196"/>
      <c r="AL292" s="196"/>
      <c r="AM292" s="196"/>
    </row>
    <row r="293" spans="15:39" s="67" customFormat="1" x14ac:dyDescent="0.2">
      <c r="O293" s="196"/>
      <c r="P293" s="164"/>
      <c r="Q293" s="201"/>
      <c r="R293" s="200"/>
      <c r="S293" s="200"/>
      <c r="T293" s="200"/>
      <c r="U293" s="196"/>
      <c r="V293" s="196"/>
      <c r="W293" s="196"/>
      <c r="X293" s="196"/>
      <c r="Y293" s="196"/>
      <c r="Z293" s="196"/>
      <c r="AA293" s="196"/>
      <c r="AB293" s="196"/>
      <c r="AC293" s="196"/>
      <c r="AD293" s="196"/>
      <c r="AE293" s="196"/>
      <c r="AF293" s="196"/>
      <c r="AG293" s="196"/>
      <c r="AH293" s="196"/>
      <c r="AI293" s="196"/>
      <c r="AJ293" s="196"/>
      <c r="AK293" s="196"/>
      <c r="AL293" s="196"/>
      <c r="AM293" s="196"/>
    </row>
    <row r="294" spans="15:39" s="67" customFormat="1" x14ac:dyDescent="0.2">
      <c r="O294" s="196"/>
      <c r="P294" s="164"/>
      <c r="Q294" s="201"/>
      <c r="R294" s="200"/>
      <c r="S294" s="200"/>
      <c r="T294" s="200"/>
      <c r="U294" s="196"/>
      <c r="V294" s="196"/>
      <c r="W294" s="196"/>
      <c r="X294" s="196"/>
      <c r="Y294" s="196"/>
      <c r="Z294" s="196"/>
      <c r="AA294" s="196"/>
      <c r="AB294" s="196"/>
      <c r="AC294" s="196"/>
      <c r="AD294" s="196"/>
      <c r="AE294" s="196"/>
      <c r="AF294" s="196"/>
      <c r="AG294" s="196"/>
      <c r="AH294" s="196"/>
      <c r="AI294" s="196"/>
      <c r="AJ294" s="196"/>
      <c r="AK294" s="196"/>
      <c r="AL294" s="196"/>
      <c r="AM294" s="196"/>
    </row>
    <row r="295" spans="15:39" s="67" customFormat="1" x14ac:dyDescent="0.2">
      <c r="O295" s="196"/>
      <c r="P295" s="164"/>
      <c r="Q295" s="201"/>
      <c r="R295" s="200"/>
      <c r="S295" s="200"/>
      <c r="T295" s="200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H295" s="196"/>
      <c r="AI295" s="196"/>
      <c r="AJ295" s="196"/>
      <c r="AK295" s="196"/>
      <c r="AL295" s="196"/>
      <c r="AM295" s="196"/>
    </row>
    <row r="296" spans="15:39" s="67" customFormat="1" x14ac:dyDescent="0.2">
      <c r="O296" s="196"/>
      <c r="P296" s="164"/>
      <c r="Q296" s="201"/>
      <c r="R296" s="200"/>
      <c r="S296" s="200"/>
      <c r="T296" s="200"/>
      <c r="U296" s="196"/>
      <c r="V296" s="196"/>
      <c r="W296" s="196"/>
      <c r="X296" s="196"/>
      <c r="Y296" s="196"/>
      <c r="Z296" s="196"/>
      <c r="AA296" s="196"/>
      <c r="AB296" s="196"/>
      <c r="AC296" s="196"/>
      <c r="AD296" s="196"/>
      <c r="AE296" s="196"/>
      <c r="AF296" s="196"/>
      <c r="AG296" s="196"/>
      <c r="AH296" s="196"/>
      <c r="AI296" s="196"/>
      <c r="AJ296" s="196"/>
      <c r="AK296" s="196"/>
      <c r="AL296" s="196"/>
      <c r="AM296" s="196"/>
    </row>
    <row r="297" spans="15:39" s="67" customFormat="1" x14ac:dyDescent="0.2">
      <c r="O297" s="196"/>
      <c r="P297" s="164"/>
      <c r="Q297" s="201"/>
      <c r="R297" s="200"/>
      <c r="S297" s="200"/>
      <c r="T297" s="200"/>
      <c r="U297" s="196"/>
      <c r="V297" s="196"/>
      <c r="W297" s="196"/>
      <c r="X297" s="196"/>
      <c r="Y297" s="196"/>
      <c r="Z297" s="196"/>
      <c r="AA297" s="196"/>
      <c r="AB297" s="196"/>
      <c r="AC297" s="196"/>
      <c r="AD297" s="196"/>
      <c r="AE297" s="196"/>
      <c r="AF297" s="196"/>
      <c r="AG297" s="196"/>
      <c r="AH297" s="196"/>
      <c r="AI297" s="196"/>
      <c r="AJ297" s="196"/>
      <c r="AK297" s="196"/>
      <c r="AL297" s="196"/>
      <c r="AM297" s="196"/>
    </row>
    <row r="298" spans="15:39" s="67" customFormat="1" x14ac:dyDescent="0.2">
      <c r="O298" s="196"/>
      <c r="P298" s="164"/>
      <c r="Q298" s="201"/>
      <c r="R298" s="200"/>
      <c r="S298" s="200"/>
      <c r="T298" s="200"/>
      <c r="U298" s="196"/>
      <c r="V298" s="196"/>
      <c r="W298" s="196"/>
      <c r="X298" s="196"/>
      <c r="Y298" s="196"/>
      <c r="Z298" s="196"/>
      <c r="AA298" s="196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96"/>
      <c r="AM298" s="196"/>
    </row>
    <row r="299" spans="15:39" s="67" customFormat="1" x14ac:dyDescent="0.2">
      <c r="O299" s="196"/>
      <c r="P299" s="164"/>
      <c r="Q299" s="201"/>
      <c r="R299" s="200"/>
      <c r="S299" s="200"/>
      <c r="T299" s="200"/>
      <c r="U299" s="196"/>
      <c r="V299" s="196"/>
      <c r="W299" s="196"/>
      <c r="X299" s="196"/>
      <c r="Y299" s="196"/>
      <c r="Z299" s="196"/>
      <c r="AA299" s="196"/>
      <c r="AB299" s="196"/>
      <c r="AC299" s="196"/>
      <c r="AD299" s="196"/>
      <c r="AE299" s="196"/>
      <c r="AF299" s="196"/>
      <c r="AG299" s="196"/>
      <c r="AH299" s="196"/>
      <c r="AI299" s="196"/>
      <c r="AJ299" s="196"/>
      <c r="AK299" s="196"/>
      <c r="AL299" s="196"/>
      <c r="AM299" s="196"/>
    </row>
    <row r="300" spans="15:39" s="67" customFormat="1" x14ac:dyDescent="0.2">
      <c r="O300" s="196"/>
      <c r="P300" s="164"/>
      <c r="Q300" s="201"/>
      <c r="R300" s="200"/>
      <c r="S300" s="200"/>
      <c r="T300" s="200"/>
      <c r="U300" s="196"/>
      <c r="V300" s="196"/>
      <c r="W300" s="196"/>
      <c r="X300" s="196"/>
      <c r="Y300" s="196"/>
      <c r="Z300" s="196"/>
      <c r="AA300" s="196"/>
      <c r="AB300" s="196"/>
      <c r="AC300" s="196"/>
      <c r="AD300" s="196"/>
      <c r="AE300" s="196"/>
      <c r="AF300" s="196"/>
      <c r="AG300" s="196"/>
      <c r="AH300" s="196"/>
      <c r="AI300" s="196"/>
      <c r="AJ300" s="196"/>
      <c r="AK300" s="196"/>
      <c r="AL300" s="196"/>
      <c r="AM300" s="196"/>
    </row>
    <row r="301" spans="15:39" s="67" customFormat="1" x14ac:dyDescent="0.2">
      <c r="O301" s="196"/>
      <c r="P301" s="164"/>
      <c r="Q301" s="201"/>
      <c r="R301" s="200"/>
      <c r="S301" s="200"/>
      <c r="T301" s="200"/>
      <c r="U301" s="196"/>
      <c r="V301" s="196"/>
      <c r="W301" s="196"/>
      <c r="X301" s="196"/>
      <c r="Y301" s="196"/>
      <c r="Z301" s="196"/>
      <c r="AA301" s="196"/>
      <c r="AB301" s="196"/>
      <c r="AC301" s="196"/>
      <c r="AD301" s="196"/>
      <c r="AE301" s="196"/>
      <c r="AF301" s="196"/>
      <c r="AG301" s="196"/>
      <c r="AH301" s="196"/>
      <c r="AI301" s="196"/>
      <c r="AJ301" s="196"/>
      <c r="AK301" s="196"/>
      <c r="AL301" s="196"/>
      <c r="AM301" s="196"/>
    </row>
    <row r="302" spans="15:39" s="67" customFormat="1" x14ac:dyDescent="0.2">
      <c r="O302" s="196"/>
      <c r="P302" s="164"/>
      <c r="Q302" s="201"/>
      <c r="R302" s="200"/>
      <c r="S302" s="200"/>
      <c r="T302" s="200"/>
      <c r="U302" s="196"/>
      <c r="V302" s="196"/>
      <c r="W302" s="196"/>
      <c r="X302" s="196"/>
      <c r="Y302" s="196"/>
      <c r="Z302" s="196"/>
      <c r="AA302" s="196"/>
      <c r="AB302" s="196"/>
      <c r="AC302" s="196"/>
      <c r="AD302" s="196"/>
      <c r="AE302" s="196"/>
      <c r="AF302" s="196"/>
      <c r="AG302" s="196"/>
      <c r="AH302" s="196"/>
      <c r="AI302" s="196"/>
      <c r="AJ302" s="196"/>
      <c r="AK302" s="196"/>
      <c r="AL302" s="196"/>
      <c r="AM302" s="196"/>
    </row>
    <row r="303" spans="15:39" s="67" customFormat="1" x14ac:dyDescent="0.2">
      <c r="O303" s="196"/>
      <c r="P303" s="164"/>
      <c r="Q303" s="201"/>
      <c r="R303" s="200"/>
      <c r="S303" s="200"/>
      <c r="T303" s="200"/>
      <c r="U303" s="196"/>
      <c r="V303" s="196"/>
      <c r="W303" s="196"/>
      <c r="X303" s="196"/>
      <c r="Y303" s="196"/>
      <c r="Z303" s="196"/>
      <c r="AA303" s="196"/>
      <c r="AB303" s="196"/>
      <c r="AC303" s="196"/>
      <c r="AD303" s="196"/>
      <c r="AE303" s="196"/>
      <c r="AF303" s="196"/>
      <c r="AG303" s="196"/>
      <c r="AH303" s="196"/>
      <c r="AI303" s="196"/>
      <c r="AJ303" s="196"/>
      <c r="AK303" s="196"/>
      <c r="AL303" s="196"/>
      <c r="AM303" s="196"/>
    </row>
    <row r="304" spans="15:39" s="67" customFormat="1" x14ac:dyDescent="0.2">
      <c r="O304" s="196"/>
      <c r="P304" s="164"/>
      <c r="Q304" s="201"/>
      <c r="R304" s="200"/>
      <c r="S304" s="200"/>
      <c r="T304" s="200"/>
      <c r="U304" s="196"/>
      <c r="V304" s="196"/>
      <c r="W304" s="196"/>
      <c r="X304" s="196"/>
      <c r="Y304" s="196"/>
      <c r="Z304" s="196"/>
      <c r="AA304" s="196"/>
      <c r="AB304" s="196"/>
      <c r="AC304" s="196"/>
      <c r="AD304" s="196"/>
      <c r="AE304" s="196"/>
      <c r="AF304" s="196"/>
      <c r="AG304" s="196"/>
      <c r="AH304" s="196"/>
      <c r="AI304" s="196"/>
      <c r="AJ304" s="196"/>
      <c r="AK304" s="196"/>
      <c r="AL304" s="196"/>
      <c r="AM304" s="196"/>
    </row>
    <row r="305" spans="15:39" s="67" customFormat="1" x14ac:dyDescent="0.2">
      <c r="O305" s="196"/>
      <c r="P305" s="164"/>
      <c r="Q305" s="201"/>
      <c r="R305" s="200"/>
      <c r="S305" s="200"/>
      <c r="T305" s="200"/>
      <c r="U305" s="196"/>
      <c r="V305" s="196"/>
      <c r="W305" s="196"/>
      <c r="X305" s="196"/>
      <c r="Y305" s="196"/>
      <c r="Z305" s="196"/>
      <c r="AA305" s="196"/>
      <c r="AB305" s="196"/>
      <c r="AC305" s="196"/>
      <c r="AD305" s="196"/>
      <c r="AE305" s="196"/>
      <c r="AF305" s="196"/>
      <c r="AG305" s="196"/>
      <c r="AH305" s="196"/>
      <c r="AI305" s="196"/>
      <c r="AJ305" s="196"/>
      <c r="AK305" s="196"/>
      <c r="AL305" s="196"/>
      <c r="AM305" s="196"/>
    </row>
    <row r="306" spans="15:39" s="67" customFormat="1" x14ac:dyDescent="0.2">
      <c r="O306" s="196"/>
      <c r="P306" s="164"/>
      <c r="Q306" s="201"/>
      <c r="R306" s="200"/>
      <c r="S306" s="200"/>
      <c r="T306" s="200"/>
      <c r="U306" s="196"/>
      <c r="V306" s="196"/>
      <c r="W306" s="196"/>
      <c r="X306" s="196"/>
      <c r="Y306" s="196"/>
      <c r="Z306" s="196"/>
      <c r="AA306" s="196"/>
      <c r="AB306" s="196"/>
      <c r="AC306" s="196"/>
      <c r="AD306" s="196"/>
      <c r="AE306" s="196"/>
      <c r="AF306" s="196"/>
      <c r="AG306" s="196"/>
      <c r="AH306" s="196"/>
      <c r="AI306" s="196"/>
      <c r="AJ306" s="196"/>
      <c r="AK306" s="196"/>
      <c r="AL306" s="196"/>
      <c r="AM306" s="196"/>
    </row>
    <row r="307" spans="15:39" s="67" customFormat="1" x14ac:dyDescent="0.2">
      <c r="O307" s="196"/>
      <c r="P307" s="164"/>
      <c r="Q307" s="201"/>
      <c r="R307" s="200"/>
      <c r="S307" s="200"/>
      <c r="T307" s="200"/>
      <c r="U307" s="196"/>
      <c r="V307" s="196"/>
      <c r="W307" s="196"/>
      <c r="X307" s="196"/>
      <c r="Y307" s="196"/>
      <c r="Z307" s="196"/>
      <c r="AA307" s="196"/>
      <c r="AB307" s="196"/>
      <c r="AC307" s="196"/>
      <c r="AD307" s="196"/>
      <c r="AE307" s="196"/>
      <c r="AF307" s="196"/>
      <c r="AG307" s="196"/>
      <c r="AH307" s="196"/>
      <c r="AI307" s="196"/>
      <c r="AJ307" s="196"/>
      <c r="AK307" s="196"/>
      <c r="AL307" s="196"/>
      <c r="AM307" s="196"/>
    </row>
    <row r="308" spans="15:39" s="67" customFormat="1" x14ac:dyDescent="0.2">
      <c r="O308" s="196"/>
      <c r="P308" s="164"/>
      <c r="Q308" s="201"/>
      <c r="R308" s="200"/>
      <c r="S308" s="200"/>
      <c r="T308" s="200"/>
      <c r="U308" s="196"/>
      <c r="V308" s="196"/>
      <c r="W308" s="196"/>
      <c r="X308" s="196"/>
      <c r="Y308" s="196"/>
      <c r="Z308" s="196"/>
      <c r="AA308" s="196"/>
      <c r="AB308" s="196"/>
      <c r="AC308" s="196"/>
      <c r="AD308" s="196"/>
      <c r="AE308" s="196"/>
      <c r="AF308" s="196"/>
      <c r="AG308" s="196"/>
      <c r="AH308" s="196"/>
      <c r="AI308" s="196"/>
      <c r="AJ308" s="196"/>
      <c r="AK308" s="196"/>
      <c r="AL308" s="196"/>
      <c r="AM308" s="196"/>
    </row>
    <row r="309" spans="15:39" s="67" customFormat="1" x14ac:dyDescent="0.2">
      <c r="O309" s="196"/>
      <c r="P309" s="164"/>
      <c r="Q309" s="201"/>
      <c r="R309" s="200"/>
      <c r="S309" s="200"/>
      <c r="T309" s="200"/>
      <c r="U309" s="196"/>
      <c r="V309" s="196"/>
      <c r="W309" s="196"/>
      <c r="X309" s="196"/>
      <c r="Y309" s="196"/>
      <c r="Z309" s="196"/>
      <c r="AA309" s="196"/>
      <c r="AB309" s="196"/>
      <c r="AC309" s="196"/>
      <c r="AD309" s="196"/>
      <c r="AE309" s="196"/>
      <c r="AF309" s="196"/>
      <c r="AG309" s="196"/>
      <c r="AH309" s="196"/>
      <c r="AI309" s="196"/>
      <c r="AJ309" s="196"/>
      <c r="AK309" s="196"/>
      <c r="AL309" s="196"/>
      <c r="AM309" s="196"/>
    </row>
    <row r="310" spans="15:39" s="67" customFormat="1" x14ac:dyDescent="0.2">
      <c r="O310" s="196"/>
      <c r="P310" s="164"/>
      <c r="Q310" s="201"/>
      <c r="R310" s="200"/>
      <c r="S310" s="200"/>
      <c r="T310" s="200"/>
      <c r="U310" s="196"/>
      <c r="V310" s="196"/>
      <c r="W310" s="196"/>
      <c r="X310" s="196"/>
      <c r="Y310" s="196"/>
      <c r="Z310" s="196"/>
      <c r="AA310" s="196"/>
      <c r="AB310" s="196"/>
      <c r="AC310" s="196"/>
      <c r="AD310" s="196"/>
      <c r="AE310" s="196"/>
      <c r="AF310" s="196"/>
      <c r="AG310" s="196"/>
      <c r="AH310" s="196"/>
      <c r="AI310" s="196"/>
      <c r="AJ310" s="196"/>
      <c r="AK310" s="196"/>
      <c r="AL310" s="196"/>
      <c r="AM310" s="196"/>
    </row>
    <row r="311" spans="15:39" s="67" customFormat="1" x14ac:dyDescent="0.2">
      <c r="O311" s="196"/>
      <c r="P311" s="164"/>
      <c r="Q311" s="201"/>
      <c r="R311" s="200"/>
      <c r="S311" s="200"/>
      <c r="T311" s="200"/>
      <c r="U311" s="196"/>
      <c r="V311" s="196"/>
      <c r="W311" s="196"/>
      <c r="X311" s="196"/>
      <c r="Y311" s="196"/>
      <c r="Z311" s="196"/>
      <c r="AA311" s="196"/>
      <c r="AB311" s="196"/>
      <c r="AC311" s="196"/>
      <c r="AD311" s="196"/>
      <c r="AE311" s="196"/>
      <c r="AF311" s="196"/>
      <c r="AG311" s="196"/>
      <c r="AH311" s="196"/>
      <c r="AI311" s="196"/>
      <c r="AJ311" s="196"/>
      <c r="AK311" s="196"/>
      <c r="AL311" s="196"/>
      <c r="AM311" s="196"/>
    </row>
    <row r="312" spans="15:39" s="67" customFormat="1" x14ac:dyDescent="0.2">
      <c r="O312" s="196"/>
      <c r="P312" s="164"/>
      <c r="Q312" s="201"/>
      <c r="R312" s="200"/>
      <c r="S312" s="200"/>
      <c r="T312" s="200"/>
      <c r="U312" s="196"/>
      <c r="V312" s="196"/>
      <c r="W312" s="196"/>
      <c r="X312" s="196"/>
      <c r="Y312" s="196"/>
      <c r="Z312" s="196"/>
      <c r="AA312" s="196"/>
      <c r="AB312" s="196"/>
      <c r="AC312" s="196"/>
      <c r="AD312" s="196"/>
      <c r="AE312" s="196"/>
      <c r="AF312" s="196"/>
      <c r="AG312" s="196"/>
      <c r="AH312" s="196"/>
      <c r="AI312" s="196"/>
      <c r="AJ312" s="196"/>
      <c r="AK312" s="196"/>
      <c r="AL312" s="196"/>
      <c r="AM312" s="196"/>
    </row>
    <row r="313" spans="15:39" s="67" customFormat="1" x14ac:dyDescent="0.2">
      <c r="O313" s="196"/>
      <c r="P313" s="164"/>
      <c r="Q313" s="201"/>
      <c r="R313" s="200"/>
      <c r="S313" s="200"/>
      <c r="T313" s="200"/>
      <c r="U313" s="196"/>
      <c r="V313" s="196"/>
      <c r="W313" s="196"/>
      <c r="X313" s="196"/>
      <c r="Y313" s="196"/>
      <c r="Z313" s="196"/>
      <c r="AA313" s="196"/>
      <c r="AB313" s="196"/>
      <c r="AC313" s="196"/>
      <c r="AD313" s="196"/>
      <c r="AE313" s="196"/>
      <c r="AF313" s="196"/>
      <c r="AG313" s="196"/>
      <c r="AH313" s="196"/>
      <c r="AI313" s="196"/>
      <c r="AJ313" s="196"/>
      <c r="AK313" s="196"/>
      <c r="AL313" s="196"/>
      <c r="AM313" s="196"/>
    </row>
    <row r="314" spans="15:39" s="67" customFormat="1" x14ac:dyDescent="0.2">
      <c r="O314" s="196"/>
      <c r="P314" s="164"/>
      <c r="Q314" s="201"/>
      <c r="R314" s="200"/>
      <c r="S314" s="200"/>
      <c r="T314" s="200"/>
      <c r="U314" s="196"/>
      <c r="V314" s="196"/>
      <c r="W314" s="196"/>
      <c r="X314" s="196"/>
      <c r="Y314" s="196"/>
      <c r="Z314" s="196"/>
      <c r="AA314" s="196"/>
      <c r="AB314" s="196"/>
      <c r="AC314" s="196"/>
      <c r="AD314" s="196"/>
      <c r="AE314" s="196"/>
      <c r="AF314" s="196"/>
      <c r="AG314" s="196"/>
      <c r="AH314" s="196"/>
      <c r="AI314" s="196"/>
      <c r="AJ314" s="196"/>
      <c r="AK314" s="196"/>
      <c r="AL314" s="196"/>
      <c r="AM314" s="196"/>
    </row>
    <row r="315" spans="15:39" s="67" customFormat="1" x14ac:dyDescent="0.2">
      <c r="O315" s="196"/>
      <c r="P315" s="164"/>
      <c r="Q315" s="201"/>
      <c r="R315" s="200"/>
      <c r="S315" s="200"/>
      <c r="T315" s="200"/>
      <c r="U315" s="196"/>
      <c r="V315" s="196"/>
      <c r="W315" s="196"/>
      <c r="X315" s="196"/>
      <c r="Y315" s="196"/>
      <c r="Z315" s="196"/>
      <c r="AA315" s="196"/>
      <c r="AB315" s="196"/>
      <c r="AC315" s="196"/>
      <c r="AD315" s="196"/>
      <c r="AE315" s="196"/>
      <c r="AF315" s="196"/>
      <c r="AG315" s="196"/>
      <c r="AH315" s="196"/>
      <c r="AI315" s="196"/>
      <c r="AJ315" s="196"/>
      <c r="AK315" s="196"/>
      <c r="AL315" s="196"/>
      <c r="AM315" s="196"/>
    </row>
    <row r="316" spans="15:39" s="67" customFormat="1" x14ac:dyDescent="0.2">
      <c r="O316" s="196"/>
      <c r="P316" s="164"/>
      <c r="Q316" s="201"/>
      <c r="R316" s="200"/>
      <c r="S316" s="200"/>
      <c r="T316" s="200"/>
      <c r="U316" s="196"/>
      <c r="V316" s="196"/>
      <c r="W316" s="196"/>
      <c r="X316" s="196"/>
      <c r="Y316" s="196"/>
      <c r="Z316" s="196"/>
      <c r="AA316" s="196"/>
      <c r="AB316" s="196"/>
      <c r="AC316" s="196"/>
      <c r="AD316" s="196"/>
      <c r="AE316" s="196"/>
      <c r="AF316" s="196"/>
      <c r="AG316" s="196"/>
      <c r="AH316" s="196"/>
      <c r="AI316" s="196"/>
      <c r="AJ316" s="196"/>
      <c r="AK316" s="196"/>
      <c r="AL316" s="196"/>
      <c r="AM316" s="196"/>
    </row>
    <row r="317" spans="15:39" s="67" customFormat="1" x14ac:dyDescent="0.2">
      <c r="O317" s="196"/>
      <c r="P317" s="164"/>
      <c r="Q317" s="201"/>
      <c r="R317" s="200"/>
      <c r="S317" s="200"/>
      <c r="T317" s="200"/>
      <c r="U317" s="196"/>
      <c r="V317" s="196"/>
      <c r="W317" s="196"/>
      <c r="X317" s="196"/>
      <c r="Y317" s="196"/>
      <c r="Z317" s="196"/>
      <c r="AA317" s="196"/>
      <c r="AB317" s="196"/>
      <c r="AC317" s="196"/>
      <c r="AD317" s="196"/>
      <c r="AE317" s="196"/>
      <c r="AF317" s="196"/>
      <c r="AG317" s="196"/>
      <c r="AH317" s="196"/>
      <c r="AI317" s="196"/>
      <c r="AJ317" s="196"/>
      <c r="AK317" s="196"/>
      <c r="AL317" s="196"/>
      <c r="AM317" s="196"/>
    </row>
    <row r="318" spans="15:39" s="67" customFormat="1" x14ac:dyDescent="0.2">
      <c r="O318" s="196"/>
      <c r="P318" s="164"/>
      <c r="Q318" s="201"/>
      <c r="R318" s="200"/>
      <c r="S318" s="200"/>
      <c r="T318" s="200"/>
      <c r="U318" s="196"/>
      <c r="V318" s="196"/>
      <c r="W318" s="196"/>
      <c r="X318" s="196"/>
      <c r="Y318" s="196"/>
      <c r="Z318" s="196"/>
      <c r="AA318" s="196"/>
      <c r="AB318" s="196"/>
      <c r="AC318" s="196"/>
      <c r="AD318" s="196"/>
      <c r="AE318" s="196"/>
      <c r="AF318" s="196"/>
      <c r="AG318" s="196"/>
      <c r="AH318" s="196"/>
      <c r="AI318" s="196"/>
      <c r="AJ318" s="196"/>
      <c r="AK318" s="196"/>
      <c r="AL318" s="196"/>
      <c r="AM318" s="196"/>
    </row>
    <row r="319" spans="15:39" s="67" customFormat="1" x14ac:dyDescent="0.2">
      <c r="O319" s="196"/>
      <c r="P319" s="164"/>
      <c r="Q319" s="201"/>
      <c r="R319" s="200"/>
      <c r="S319" s="200"/>
      <c r="T319" s="200"/>
      <c r="U319" s="196"/>
      <c r="V319" s="196"/>
      <c r="W319" s="196"/>
      <c r="X319" s="196"/>
      <c r="Y319" s="196"/>
      <c r="Z319" s="196"/>
      <c r="AA319" s="196"/>
      <c r="AB319" s="196"/>
      <c r="AC319" s="196"/>
      <c r="AD319" s="196"/>
      <c r="AE319" s="196"/>
      <c r="AF319" s="196"/>
      <c r="AG319" s="196"/>
      <c r="AH319" s="196"/>
      <c r="AI319" s="196"/>
      <c r="AJ319" s="196"/>
      <c r="AK319" s="196"/>
      <c r="AL319" s="196"/>
      <c r="AM319" s="196"/>
    </row>
    <row r="320" spans="15:39" s="67" customFormat="1" x14ac:dyDescent="0.2">
      <c r="O320" s="196"/>
      <c r="P320" s="164"/>
      <c r="Q320" s="201"/>
      <c r="R320" s="200"/>
      <c r="S320" s="200"/>
      <c r="T320" s="200"/>
      <c r="U320" s="196"/>
      <c r="V320" s="196"/>
      <c r="W320" s="196"/>
      <c r="X320" s="196"/>
      <c r="Y320" s="196"/>
      <c r="Z320" s="196"/>
      <c r="AA320" s="196"/>
      <c r="AB320" s="196"/>
      <c r="AC320" s="196"/>
      <c r="AD320" s="196"/>
      <c r="AE320" s="196"/>
      <c r="AF320" s="196"/>
      <c r="AG320" s="196"/>
      <c r="AH320" s="196"/>
      <c r="AI320" s="196"/>
      <c r="AJ320" s="196"/>
      <c r="AK320" s="196"/>
      <c r="AL320" s="196"/>
      <c r="AM320" s="196"/>
    </row>
    <row r="321" spans="15:39" s="67" customFormat="1" x14ac:dyDescent="0.2">
      <c r="O321" s="196"/>
      <c r="P321" s="164"/>
      <c r="Q321" s="201"/>
      <c r="R321" s="200"/>
      <c r="S321" s="200"/>
      <c r="T321" s="200"/>
      <c r="U321" s="196"/>
      <c r="V321" s="196"/>
      <c r="W321" s="196"/>
      <c r="X321" s="196"/>
      <c r="Y321" s="196"/>
      <c r="Z321" s="196"/>
      <c r="AA321" s="196"/>
      <c r="AB321" s="196"/>
      <c r="AC321" s="196"/>
      <c r="AD321" s="196"/>
      <c r="AE321" s="196"/>
      <c r="AF321" s="196"/>
      <c r="AG321" s="196"/>
      <c r="AH321" s="196"/>
      <c r="AI321" s="196"/>
      <c r="AJ321" s="196"/>
      <c r="AK321" s="196"/>
      <c r="AL321" s="196"/>
      <c r="AM321" s="196"/>
    </row>
    <row r="322" spans="15:39" s="67" customFormat="1" x14ac:dyDescent="0.2">
      <c r="O322" s="196"/>
      <c r="P322" s="164"/>
      <c r="Q322" s="201"/>
      <c r="R322" s="200"/>
      <c r="S322" s="200"/>
      <c r="T322" s="200"/>
      <c r="U322" s="196"/>
      <c r="V322" s="196"/>
      <c r="W322" s="196"/>
      <c r="X322" s="196"/>
      <c r="Y322" s="196"/>
      <c r="Z322" s="196"/>
      <c r="AA322" s="196"/>
      <c r="AB322" s="196"/>
      <c r="AC322" s="196"/>
      <c r="AD322" s="196"/>
      <c r="AE322" s="196"/>
      <c r="AF322" s="196"/>
      <c r="AG322" s="196"/>
      <c r="AH322" s="196"/>
      <c r="AI322" s="196"/>
      <c r="AJ322" s="196"/>
      <c r="AK322" s="196"/>
      <c r="AL322" s="196"/>
      <c r="AM322" s="196"/>
    </row>
    <row r="323" spans="15:39" s="67" customFormat="1" x14ac:dyDescent="0.2">
      <c r="O323" s="196"/>
      <c r="P323" s="164"/>
      <c r="Q323" s="201"/>
      <c r="R323" s="200"/>
      <c r="S323" s="200"/>
      <c r="T323" s="200"/>
      <c r="U323" s="196"/>
      <c r="V323" s="196"/>
      <c r="W323" s="196"/>
      <c r="X323" s="196"/>
      <c r="Y323" s="196"/>
      <c r="Z323" s="196"/>
      <c r="AA323" s="196"/>
      <c r="AB323" s="196"/>
      <c r="AC323" s="196"/>
      <c r="AD323" s="196"/>
      <c r="AE323" s="196"/>
      <c r="AF323" s="196"/>
      <c r="AG323" s="196"/>
      <c r="AH323" s="196"/>
      <c r="AI323" s="196"/>
      <c r="AJ323" s="196"/>
      <c r="AK323" s="196"/>
      <c r="AL323" s="196"/>
      <c r="AM323" s="196"/>
    </row>
    <row r="324" spans="15:39" s="67" customFormat="1" x14ac:dyDescent="0.2">
      <c r="O324" s="196"/>
      <c r="P324" s="164"/>
      <c r="Q324" s="201"/>
      <c r="R324" s="200"/>
      <c r="S324" s="200"/>
      <c r="T324" s="200"/>
      <c r="U324" s="196"/>
      <c r="V324" s="196"/>
      <c r="W324" s="196"/>
      <c r="X324" s="196"/>
      <c r="Y324" s="196"/>
      <c r="Z324" s="196"/>
      <c r="AA324" s="196"/>
      <c r="AB324" s="196"/>
      <c r="AC324" s="196"/>
      <c r="AD324" s="196"/>
      <c r="AE324" s="196"/>
      <c r="AF324" s="196"/>
      <c r="AG324" s="196"/>
      <c r="AH324" s="196"/>
      <c r="AI324" s="196"/>
      <c r="AJ324" s="196"/>
      <c r="AK324" s="196"/>
      <c r="AL324" s="196"/>
      <c r="AM324" s="196"/>
    </row>
    <row r="325" spans="15:39" s="67" customFormat="1" x14ac:dyDescent="0.2">
      <c r="O325" s="196"/>
      <c r="P325" s="164"/>
      <c r="Q325" s="201"/>
      <c r="R325" s="200"/>
      <c r="S325" s="200"/>
      <c r="T325" s="200"/>
      <c r="U325" s="196"/>
      <c r="V325" s="196"/>
      <c r="W325" s="196"/>
      <c r="X325" s="196"/>
      <c r="Y325" s="196"/>
      <c r="Z325" s="196"/>
      <c r="AA325" s="196"/>
      <c r="AB325" s="196"/>
      <c r="AC325" s="196"/>
      <c r="AD325" s="196"/>
      <c r="AE325" s="196"/>
      <c r="AF325" s="196"/>
      <c r="AG325" s="196"/>
      <c r="AH325" s="196"/>
      <c r="AI325" s="196"/>
      <c r="AJ325" s="196"/>
      <c r="AK325" s="196"/>
      <c r="AL325" s="196"/>
      <c r="AM325" s="196"/>
    </row>
    <row r="326" spans="15:39" s="67" customFormat="1" x14ac:dyDescent="0.2">
      <c r="O326" s="196"/>
      <c r="P326" s="164"/>
      <c r="Q326" s="201"/>
      <c r="R326" s="200"/>
      <c r="S326" s="200"/>
      <c r="T326" s="200"/>
      <c r="U326" s="196"/>
      <c r="V326" s="196"/>
      <c r="W326" s="196"/>
      <c r="X326" s="196"/>
      <c r="Y326" s="196"/>
      <c r="Z326" s="196"/>
      <c r="AA326" s="196"/>
      <c r="AB326" s="196"/>
      <c r="AC326" s="196"/>
      <c r="AD326" s="196"/>
      <c r="AE326" s="196"/>
      <c r="AF326" s="196"/>
      <c r="AG326" s="196"/>
      <c r="AH326" s="196"/>
      <c r="AI326" s="196"/>
      <c r="AJ326" s="196"/>
      <c r="AK326" s="196"/>
      <c r="AL326" s="196"/>
      <c r="AM326" s="196"/>
    </row>
    <row r="327" spans="15:39" s="67" customFormat="1" x14ac:dyDescent="0.2">
      <c r="O327" s="196"/>
      <c r="P327" s="164"/>
      <c r="Q327" s="201"/>
      <c r="R327" s="200"/>
      <c r="S327" s="200"/>
      <c r="T327" s="200"/>
      <c r="U327" s="196"/>
      <c r="V327" s="196"/>
      <c r="W327" s="196"/>
      <c r="X327" s="196"/>
      <c r="Y327" s="196"/>
      <c r="Z327" s="196"/>
      <c r="AA327" s="196"/>
      <c r="AB327" s="196"/>
      <c r="AC327" s="196"/>
      <c r="AD327" s="196"/>
      <c r="AE327" s="196"/>
      <c r="AF327" s="196"/>
      <c r="AG327" s="196"/>
      <c r="AH327" s="196"/>
      <c r="AI327" s="196"/>
      <c r="AJ327" s="196"/>
      <c r="AK327" s="196"/>
      <c r="AL327" s="196"/>
      <c r="AM327" s="196"/>
    </row>
    <row r="328" spans="15:39" s="67" customFormat="1" x14ac:dyDescent="0.2">
      <c r="O328" s="196"/>
      <c r="P328" s="164"/>
      <c r="Q328" s="201"/>
      <c r="R328" s="200"/>
      <c r="S328" s="200"/>
      <c r="T328" s="200"/>
      <c r="U328" s="196"/>
      <c r="V328" s="196"/>
      <c r="W328" s="196"/>
      <c r="X328" s="196"/>
      <c r="Y328" s="196"/>
      <c r="Z328" s="196"/>
      <c r="AA328" s="196"/>
      <c r="AB328" s="196"/>
      <c r="AC328" s="196"/>
      <c r="AD328" s="196"/>
      <c r="AE328" s="196"/>
      <c r="AF328" s="196"/>
      <c r="AG328" s="196"/>
      <c r="AH328" s="196"/>
      <c r="AI328" s="196"/>
      <c r="AJ328" s="196"/>
      <c r="AK328" s="196"/>
      <c r="AL328" s="196"/>
      <c r="AM328" s="196"/>
    </row>
    <row r="329" spans="15:39" s="67" customFormat="1" x14ac:dyDescent="0.2">
      <c r="O329" s="196"/>
      <c r="P329" s="164"/>
      <c r="Q329" s="201"/>
      <c r="R329" s="200"/>
      <c r="S329" s="200"/>
      <c r="T329" s="200"/>
      <c r="U329" s="196"/>
      <c r="V329" s="196"/>
      <c r="W329" s="196"/>
      <c r="X329" s="196"/>
      <c r="Y329" s="196"/>
      <c r="Z329" s="196"/>
      <c r="AA329" s="196"/>
      <c r="AB329" s="196"/>
      <c r="AC329" s="196"/>
      <c r="AD329" s="196"/>
      <c r="AE329" s="196"/>
      <c r="AF329" s="196"/>
      <c r="AG329" s="196"/>
      <c r="AH329" s="196"/>
      <c r="AI329" s="196"/>
      <c r="AJ329" s="196"/>
      <c r="AK329" s="196"/>
      <c r="AL329" s="196"/>
      <c r="AM329" s="196"/>
    </row>
    <row r="330" spans="15:39" s="67" customFormat="1" x14ac:dyDescent="0.2">
      <c r="O330" s="196"/>
      <c r="P330" s="164"/>
      <c r="Q330" s="201"/>
      <c r="R330" s="200"/>
      <c r="S330" s="200"/>
      <c r="T330" s="200"/>
      <c r="U330" s="196"/>
      <c r="V330" s="196"/>
      <c r="W330" s="196"/>
      <c r="X330" s="196"/>
      <c r="Y330" s="196"/>
      <c r="Z330" s="196"/>
      <c r="AA330" s="196"/>
      <c r="AB330" s="196"/>
      <c r="AC330" s="196"/>
      <c r="AD330" s="196"/>
      <c r="AE330" s="196"/>
      <c r="AF330" s="196"/>
      <c r="AG330" s="196"/>
      <c r="AH330" s="196"/>
      <c r="AI330" s="196"/>
      <c r="AJ330" s="196"/>
      <c r="AK330" s="196"/>
      <c r="AL330" s="196"/>
      <c r="AM330" s="196"/>
    </row>
    <row r="331" spans="15:39" s="67" customFormat="1" x14ac:dyDescent="0.2">
      <c r="O331" s="196"/>
      <c r="P331" s="164"/>
      <c r="Q331" s="201"/>
      <c r="R331" s="200"/>
      <c r="S331" s="200"/>
      <c r="T331" s="200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  <c r="AM331" s="196"/>
    </row>
    <row r="332" spans="15:39" s="67" customFormat="1" x14ac:dyDescent="0.2">
      <c r="O332" s="196"/>
      <c r="P332" s="164"/>
      <c r="Q332" s="201"/>
      <c r="R332" s="200"/>
      <c r="S332" s="200"/>
      <c r="T332" s="200"/>
      <c r="U332" s="196"/>
      <c r="V332" s="196"/>
      <c r="W332" s="196"/>
      <c r="X332" s="196"/>
      <c r="Y332" s="196"/>
      <c r="Z332" s="196"/>
      <c r="AA332" s="196"/>
      <c r="AB332" s="196"/>
      <c r="AC332" s="196"/>
      <c r="AD332" s="196"/>
      <c r="AE332" s="196"/>
      <c r="AF332" s="196"/>
      <c r="AG332" s="196"/>
      <c r="AH332" s="196"/>
      <c r="AI332" s="196"/>
      <c r="AJ332" s="196"/>
      <c r="AK332" s="196"/>
      <c r="AL332" s="196"/>
      <c r="AM332" s="196"/>
    </row>
    <row r="333" spans="15:39" s="67" customFormat="1" x14ac:dyDescent="0.2">
      <c r="O333" s="196"/>
      <c r="P333" s="164"/>
      <c r="Q333" s="201"/>
      <c r="R333" s="200"/>
      <c r="S333" s="200"/>
      <c r="T333" s="200"/>
      <c r="U333" s="196"/>
      <c r="V333" s="196"/>
      <c r="W333" s="196"/>
      <c r="X333" s="196"/>
      <c r="Y333" s="196"/>
      <c r="Z333" s="196"/>
      <c r="AA333" s="196"/>
      <c r="AB333" s="196"/>
      <c r="AC333" s="196"/>
      <c r="AD333" s="196"/>
      <c r="AE333" s="196"/>
      <c r="AF333" s="196"/>
      <c r="AG333" s="196"/>
      <c r="AH333" s="196"/>
      <c r="AI333" s="196"/>
      <c r="AJ333" s="196"/>
      <c r="AK333" s="196"/>
      <c r="AL333" s="196"/>
      <c r="AM333" s="196"/>
    </row>
    <row r="334" spans="15:39" s="67" customFormat="1" x14ac:dyDescent="0.2">
      <c r="O334" s="196"/>
      <c r="P334" s="164"/>
      <c r="Q334" s="201"/>
      <c r="R334" s="200"/>
      <c r="S334" s="200"/>
      <c r="T334" s="200"/>
      <c r="U334" s="196"/>
      <c r="V334" s="196"/>
      <c r="W334" s="196"/>
      <c r="X334" s="196"/>
      <c r="Y334" s="196"/>
      <c r="Z334" s="196"/>
      <c r="AA334" s="196"/>
      <c r="AB334" s="196"/>
      <c r="AC334" s="196"/>
      <c r="AD334" s="196"/>
      <c r="AE334" s="196"/>
      <c r="AF334" s="196"/>
      <c r="AG334" s="196"/>
      <c r="AH334" s="196"/>
      <c r="AI334" s="196"/>
      <c r="AJ334" s="196"/>
      <c r="AK334" s="196"/>
      <c r="AL334" s="196"/>
      <c r="AM334" s="196"/>
    </row>
    <row r="335" spans="15:39" s="67" customFormat="1" x14ac:dyDescent="0.2">
      <c r="O335" s="196"/>
      <c r="P335" s="164"/>
      <c r="Q335" s="201"/>
      <c r="R335" s="200"/>
      <c r="S335" s="200"/>
      <c r="T335" s="200"/>
      <c r="U335" s="196"/>
      <c r="V335" s="196"/>
      <c r="W335" s="196"/>
      <c r="X335" s="196"/>
      <c r="Y335" s="196"/>
      <c r="Z335" s="196"/>
      <c r="AA335" s="196"/>
      <c r="AB335" s="196"/>
      <c r="AC335" s="196"/>
      <c r="AD335" s="196"/>
      <c r="AE335" s="196"/>
      <c r="AF335" s="196"/>
      <c r="AG335" s="196"/>
      <c r="AH335" s="196"/>
      <c r="AI335" s="196"/>
      <c r="AJ335" s="196"/>
      <c r="AK335" s="196"/>
      <c r="AL335" s="196"/>
      <c r="AM335" s="196"/>
    </row>
    <row r="336" spans="15:39" s="67" customFormat="1" x14ac:dyDescent="0.2">
      <c r="O336" s="196"/>
      <c r="P336" s="164"/>
      <c r="Q336" s="201"/>
      <c r="R336" s="200"/>
      <c r="S336" s="200"/>
      <c r="T336" s="200"/>
      <c r="U336" s="196"/>
      <c r="V336" s="196"/>
      <c r="W336" s="196"/>
      <c r="X336" s="196"/>
      <c r="Y336" s="196"/>
      <c r="Z336" s="196"/>
      <c r="AA336" s="196"/>
      <c r="AB336" s="196"/>
      <c r="AC336" s="196"/>
      <c r="AD336" s="196"/>
      <c r="AE336" s="196"/>
      <c r="AF336" s="196"/>
      <c r="AG336" s="196"/>
      <c r="AH336" s="196"/>
      <c r="AI336" s="196"/>
      <c r="AJ336" s="196"/>
      <c r="AK336" s="196"/>
      <c r="AL336" s="196"/>
      <c r="AM336" s="196"/>
    </row>
    <row r="337" spans="15:39" s="67" customFormat="1" x14ac:dyDescent="0.2">
      <c r="O337" s="196"/>
      <c r="P337" s="164"/>
      <c r="Q337" s="201"/>
      <c r="R337" s="200"/>
      <c r="S337" s="200"/>
      <c r="T337" s="200"/>
      <c r="U337" s="196"/>
      <c r="V337" s="196"/>
      <c r="W337" s="196"/>
      <c r="X337" s="196"/>
      <c r="Y337" s="196"/>
      <c r="Z337" s="196"/>
      <c r="AA337" s="196"/>
      <c r="AB337" s="196"/>
      <c r="AC337" s="196"/>
      <c r="AD337" s="196"/>
      <c r="AE337" s="196"/>
      <c r="AF337" s="196"/>
      <c r="AG337" s="196"/>
      <c r="AH337" s="196"/>
      <c r="AI337" s="196"/>
      <c r="AJ337" s="196"/>
      <c r="AK337" s="196"/>
      <c r="AL337" s="196"/>
      <c r="AM337" s="196"/>
    </row>
    <row r="338" spans="15:39" s="67" customFormat="1" x14ac:dyDescent="0.2">
      <c r="O338" s="196"/>
      <c r="P338" s="164"/>
      <c r="Q338" s="201"/>
      <c r="R338" s="200"/>
      <c r="S338" s="200"/>
      <c r="T338" s="200"/>
      <c r="U338" s="196"/>
      <c r="V338" s="196"/>
      <c r="W338" s="196"/>
      <c r="X338" s="196"/>
      <c r="Y338" s="196"/>
      <c r="Z338" s="196"/>
      <c r="AA338" s="196"/>
      <c r="AB338" s="196"/>
      <c r="AC338" s="196"/>
      <c r="AD338" s="196"/>
      <c r="AE338" s="196"/>
      <c r="AF338" s="196"/>
      <c r="AG338" s="196"/>
      <c r="AH338" s="196"/>
      <c r="AI338" s="196"/>
      <c r="AJ338" s="196"/>
      <c r="AK338" s="196"/>
      <c r="AL338" s="196"/>
      <c r="AM338" s="196"/>
    </row>
    <row r="339" spans="15:39" s="67" customFormat="1" x14ac:dyDescent="0.2">
      <c r="O339" s="196"/>
      <c r="P339" s="164"/>
      <c r="Q339" s="201"/>
      <c r="R339" s="200"/>
      <c r="S339" s="200"/>
      <c r="T339" s="200"/>
      <c r="U339" s="196"/>
      <c r="V339" s="196"/>
      <c r="W339" s="196"/>
      <c r="X339" s="196"/>
      <c r="Y339" s="196"/>
      <c r="Z339" s="196"/>
      <c r="AA339" s="196"/>
      <c r="AB339" s="196"/>
      <c r="AC339" s="196"/>
      <c r="AD339" s="196"/>
      <c r="AE339" s="196"/>
      <c r="AF339" s="196"/>
      <c r="AG339" s="196"/>
      <c r="AH339" s="196"/>
      <c r="AI339" s="196"/>
      <c r="AJ339" s="196"/>
      <c r="AK339" s="196"/>
      <c r="AL339" s="196"/>
      <c r="AM339" s="196"/>
    </row>
    <row r="340" spans="15:39" s="67" customFormat="1" x14ac:dyDescent="0.2">
      <c r="O340" s="196"/>
      <c r="P340" s="164"/>
      <c r="Q340" s="201"/>
      <c r="R340" s="200"/>
      <c r="S340" s="200"/>
      <c r="T340" s="200"/>
      <c r="U340" s="196"/>
      <c r="V340" s="196"/>
      <c r="W340" s="196"/>
      <c r="X340" s="196"/>
      <c r="Y340" s="196"/>
      <c r="Z340" s="196"/>
      <c r="AA340" s="196"/>
      <c r="AB340" s="196"/>
      <c r="AC340" s="196"/>
      <c r="AD340" s="196"/>
      <c r="AE340" s="196"/>
      <c r="AF340" s="196"/>
      <c r="AG340" s="196"/>
      <c r="AH340" s="196"/>
      <c r="AI340" s="196"/>
      <c r="AJ340" s="196"/>
      <c r="AK340" s="196"/>
      <c r="AL340" s="196"/>
      <c r="AM340" s="196"/>
    </row>
    <row r="341" spans="15:39" s="67" customFormat="1" x14ac:dyDescent="0.2">
      <c r="O341" s="196"/>
      <c r="P341" s="164"/>
      <c r="Q341" s="201"/>
      <c r="R341" s="200"/>
      <c r="S341" s="200"/>
      <c r="T341" s="200"/>
      <c r="U341" s="196"/>
      <c r="V341" s="196"/>
      <c r="W341" s="196"/>
      <c r="X341" s="196"/>
      <c r="Y341" s="196"/>
      <c r="Z341" s="196"/>
      <c r="AA341" s="196"/>
      <c r="AB341" s="196"/>
      <c r="AC341" s="196"/>
      <c r="AD341" s="196"/>
      <c r="AE341" s="196"/>
      <c r="AF341" s="196"/>
      <c r="AG341" s="196"/>
      <c r="AH341" s="196"/>
      <c r="AI341" s="196"/>
      <c r="AJ341" s="196"/>
      <c r="AK341" s="196"/>
      <c r="AL341" s="196"/>
      <c r="AM341" s="196"/>
    </row>
    <row r="342" spans="15:39" s="67" customFormat="1" x14ac:dyDescent="0.2">
      <c r="O342" s="196"/>
      <c r="P342" s="164"/>
      <c r="Q342" s="201"/>
      <c r="R342" s="200"/>
      <c r="S342" s="200"/>
      <c r="T342" s="200"/>
      <c r="U342" s="196"/>
      <c r="V342" s="196"/>
      <c r="W342" s="196"/>
      <c r="X342" s="196"/>
      <c r="Y342" s="196"/>
      <c r="Z342" s="196"/>
      <c r="AA342" s="196"/>
      <c r="AB342" s="196"/>
      <c r="AC342" s="196"/>
      <c r="AD342" s="196"/>
      <c r="AE342" s="196"/>
      <c r="AF342" s="196"/>
      <c r="AG342" s="196"/>
      <c r="AH342" s="196"/>
      <c r="AI342" s="196"/>
      <c r="AJ342" s="196"/>
      <c r="AK342" s="196"/>
      <c r="AL342" s="196"/>
      <c r="AM342" s="196"/>
    </row>
    <row r="343" spans="15:39" s="67" customFormat="1" x14ac:dyDescent="0.2">
      <c r="O343" s="196"/>
      <c r="P343" s="164"/>
      <c r="Q343" s="201"/>
      <c r="R343" s="200"/>
      <c r="S343" s="200"/>
      <c r="T343" s="200"/>
      <c r="U343" s="196"/>
      <c r="V343" s="196"/>
      <c r="W343" s="196"/>
      <c r="X343" s="196"/>
      <c r="Y343" s="196"/>
      <c r="Z343" s="196"/>
      <c r="AA343" s="196"/>
      <c r="AB343" s="196"/>
      <c r="AC343" s="196"/>
      <c r="AD343" s="196"/>
      <c r="AE343" s="196"/>
      <c r="AF343" s="196"/>
      <c r="AG343" s="196"/>
      <c r="AH343" s="196"/>
      <c r="AI343" s="196"/>
      <c r="AJ343" s="196"/>
      <c r="AK343" s="196"/>
      <c r="AL343" s="196"/>
      <c r="AM343" s="196"/>
    </row>
    <row r="344" spans="15:39" s="67" customFormat="1" x14ac:dyDescent="0.2">
      <c r="O344" s="196"/>
      <c r="P344" s="164"/>
      <c r="Q344" s="201"/>
      <c r="R344" s="200"/>
      <c r="S344" s="200"/>
      <c r="T344" s="200"/>
      <c r="U344" s="196"/>
      <c r="V344" s="196"/>
      <c r="W344" s="196"/>
      <c r="X344" s="196"/>
      <c r="Y344" s="196"/>
      <c r="Z344" s="196"/>
      <c r="AA344" s="196"/>
      <c r="AB344" s="196"/>
      <c r="AC344" s="196"/>
      <c r="AD344" s="196"/>
      <c r="AE344" s="196"/>
      <c r="AF344" s="196"/>
      <c r="AG344" s="196"/>
      <c r="AH344" s="196"/>
      <c r="AI344" s="196"/>
      <c r="AJ344" s="196"/>
      <c r="AK344" s="196"/>
      <c r="AL344" s="196"/>
      <c r="AM344" s="196"/>
    </row>
    <row r="345" spans="15:39" s="67" customFormat="1" x14ac:dyDescent="0.2">
      <c r="O345" s="196"/>
      <c r="P345" s="164"/>
      <c r="Q345" s="201"/>
      <c r="R345" s="200"/>
      <c r="S345" s="200"/>
      <c r="T345" s="200"/>
      <c r="U345" s="196"/>
      <c r="V345" s="196"/>
      <c r="W345" s="196"/>
      <c r="X345" s="196"/>
      <c r="Y345" s="196"/>
      <c r="Z345" s="196"/>
      <c r="AA345" s="196"/>
      <c r="AB345" s="196"/>
      <c r="AC345" s="196"/>
      <c r="AD345" s="196"/>
      <c r="AE345" s="196"/>
      <c r="AF345" s="196"/>
      <c r="AG345" s="196"/>
      <c r="AH345" s="196"/>
      <c r="AI345" s="196"/>
      <c r="AJ345" s="196"/>
      <c r="AK345" s="196"/>
      <c r="AL345" s="196"/>
      <c r="AM345" s="196"/>
    </row>
    <row r="346" spans="15:39" s="67" customFormat="1" x14ac:dyDescent="0.2">
      <c r="O346" s="196"/>
      <c r="P346" s="164"/>
      <c r="Q346" s="201"/>
      <c r="R346" s="200"/>
      <c r="S346" s="200"/>
      <c r="T346" s="200"/>
      <c r="U346" s="196"/>
      <c r="V346" s="196"/>
      <c r="W346" s="196"/>
      <c r="X346" s="196"/>
      <c r="Y346" s="196"/>
      <c r="Z346" s="196"/>
      <c r="AA346" s="196"/>
      <c r="AB346" s="196"/>
      <c r="AC346" s="196"/>
      <c r="AD346" s="196"/>
      <c r="AE346" s="196"/>
      <c r="AF346" s="196"/>
      <c r="AG346" s="196"/>
      <c r="AH346" s="196"/>
      <c r="AI346" s="196"/>
      <c r="AJ346" s="196"/>
      <c r="AK346" s="196"/>
      <c r="AL346" s="196"/>
      <c r="AM346" s="196"/>
    </row>
    <row r="347" spans="15:39" s="67" customFormat="1" x14ac:dyDescent="0.2">
      <c r="O347" s="196"/>
      <c r="P347" s="164"/>
      <c r="Q347" s="201"/>
      <c r="R347" s="200"/>
      <c r="S347" s="200"/>
      <c r="T347" s="200"/>
      <c r="U347" s="196"/>
      <c r="V347" s="196"/>
      <c r="W347" s="196"/>
      <c r="X347" s="196"/>
      <c r="Y347" s="196"/>
      <c r="Z347" s="196"/>
      <c r="AA347" s="196"/>
      <c r="AB347" s="196"/>
      <c r="AC347" s="196"/>
      <c r="AD347" s="196"/>
      <c r="AE347" s="196"/>
      <c r="AF347" s="196"/>
      <c r="AG347" s="196"/>
      <c r="AH347" s="196"/>
      <c r="AI347" s="196"/>
      <c r="AJ347" s="196"/>
      <c r="AK347" s="196"/>
      <c r="AL347" s="196"/>
      <c r="AM347" s="196"/>
    </row>
    <row r="348" spans="15:39" s="67" customFormat="1" x14ac:dyDescent="0.2">
      <c r="O348" s="196"/>
      <c r="P348" s="164"/>
      <c r="Q348" s="201"/>
      <c r="R348" s="200"/>
      <c r="S348" s="200"/>
      <c r="T348" s="200"/>
      <c r="U348" s="196"/>
      <c r="V348" s="196"/>
      <c r="W348" s="196"/>
      <c r="X348" s="196"/>
      <c r="Y348" s="196"/>
      <c r="Z348" s="196"/>
      <c r="AA348" s="196"/>
      <c r="AB348" s="196"/>
      <c r="AC348" s="196"/>
      <c r="AD348" s="196"/>
      <c r="AE348" s="196"/>
      <c r="AF348" s="196"/>
      <c r="AG348" s="196"/>
      <c r="AH348" s="196"/>
      <c r="AI348" s="196"/>
      <c r="AJ348" s="196"/>
      <c r="AK348" s="196"/>
      <c r="AL348" s="196"/>
      <c r="AM348" s="196"/>
    </row>
    <row r="349" spans="15:39" s="67" customFormat="1" x14ac:dyDescent="0.2">
      <c r="O349" s="196"/>
      <c r="P349" s="164"/>
      <c r="Q349" s="201"/>
      <c r="R349" s="200"/>
      <c r="S349" s="200"/>
      <c r="T349" s="200"/>
      <c r="U349" s="196"/>
      <c r="V349" s="196"/>
      <c r="W349" s="196"/>
      <c r="X349" s="196"/>
      <c r="Y349" s="196"/>
      <c r="Z349" s="196"/>
      <c r="AA349" s="196"/>
      <c r="AB349" s="196"/>
      <c r="AC349" s="196"/>
      <c r="AD349" s="196"/>
      <c r="AE349" s="196"/>
      <c r="AF349" s="196"/>
      <c r="AG349" s="196"/>
      <c r="AH349" s="196"/>
      <c r="AI349" s="196"/>
      <c r="AJ349" s="196"/>
      <c r="AK349" s="196"/>
      <c r="AL349" s="196"/>
      <c r="AM349" s="196"/>
    </row>
    <row r="350" spans="15:39" s="67" customFormat="1" x14ac:dyDescent="0.2">
      <c r="O350" s="196"/>
      <c r="P350" s="164"/>
      <c r="Q350" s="201"/>
      <c r="R350" s="200"/>
      <c r="S350" s="200"/>
      <c r="T350" s="200"/>
      <c r="U350" s="196"/>
      <c r="V350" s="196"/>
      <c r="W350" s="196"/>
      <c r="X350" s="196"/>
      <c r="Y350" s="196"/>
      <c r="Z350" s="196"/>
      <c r="AA350" s="196"/>
      <c r="AB350" s="196"/>
      <c r="AC350" s="196"/>
      <c r="AD350" s="196"/>
      <c r="AE350" s="196"/>
      <c r="AF350" s="196"/>
      <c r="AG350" s="196"/>
      <c r="AH350" s="196"/>
      <c r="AI350" s="196"/>
      <c r="AJ350" s="196"/>
      <c r="AK350" s="196"/>
      <c r="AL350" s="196"/>
      <c r="AM350" s="196"/>
    </row>
    <row r="351" spans="15:39" s="67" customFormat="1" x14ac:dyDescent="0.2">
      <c r="O351" s="196"/>
      <c r="P351" s="164"/>
      <c r="Q351" s="201"/>
      <c r="R351" s="200"/>
      <c r="S351" s="200"/>
      <c r="T351" s="200"/>
      <c r="U351" s="196"/>
      <c r="V351" s="196"/>
      <c r="W351" s="196"/>
      <c r="X351" s="196"/>
      <c r="Y351" s="196"/>
      <c r="Z351" s="196"/>
      <c r="AA351" s="196"/>
      <c r="AB351" s="196"/>
      <c r="AC351" s="196"/>
      <c r="AD351" s="196"/>
      <c r="AE351" s="196"/>
      <c r="AF351" s="196"/>
      <c r="AG351" s="196"/>
      <c r="AH351" s="196"/>
      <c r="AI351" s="196"/>
      <c r="AJ351" s="196"/>
      <c r="AK351" s="196"/>
      <c r="AL351" s="196"/>
      <c r="AM351" s="196"/>
    </row>
    <row r="352" spans="15:39" s="67" customFormat="1" x14ac:dyDescent="0.2">
      <c r="O352" s="196"/>
      <c r="P352" s="164"/>
      <c r="Q352" s="201"/>
      <c r="R352" s="200"/>
      <c r="S352" s="200"/>
      <c r="T352" s="200"/>
      <c r="U352" s="196"/>
      <c r="V352" s="196"/>
      <c r="W352" s="196"/>
      <c r="X352" s="196"/>
      <c r="Y352" s="196"/>
      <c r="Z352" s="196"/>
      <c r="AA352" s="196"/>
      <c r="AB352" s="196"/>
      <c r="AC352" s="196"/>
      <c r="AD352" s="196"/>
      <c r="AE352" s="196"/>
      <c r="AF352" s="196"/>
      <c r="AG352" s="196"/>
      <c r="AH352" s="196"/>
      <c r="AI352" s="196"/>
      <c r="AJ352" s="196"/>
      <c r="AK352" s="196"/>
      <c r="AL352" s="196"/>
      <c r="AM352" s="196"/>
    </row>
    <row r="353" spans="15:39" s="67" customFormat="1" x14ac:dyDescent="0.2">
      <c r="O353" s="196"/>
      <c r="P353" s="164"/>
      <c r="Q353" s="201"/>
      <c r="R353" s="200"/>
      <c r="S353" s="200"/>
      <c r="T353" s="200"/>
      <c r="U353" s="196"/>
      <c r="V353" s="196"/>
      <c r="W353" s="196"/>
      <c r="X353" s="196"/>
      <c r="Y353" s="196"/>
      <c r="Z353" s="196"/>
      <c r="AA353" s="196"/>
      <c r="AB353" s="196"/>
      <c r="AC353" s="196"/>
      <c r="AD353" s="196"/>
      <c r="AE353" s="196"/>
      <c r="AF353" s="196"/>
      <c r="AG353" s="196"/>
      <c r="AH353" s="196"/>
      <c r="AI353" s="196"/>
      <c r="AJ353" s="196"/>
      <c r="AK353" s="196"/>
      <c r="AL353" s="196"/>
      <c r="AM353" s="196"/>
    </row>
    <row r="354" spans="15:39" s="67" customFormat="1" x14ac:dyDescent="0.2">
      <c r="O354" s="196"/>
      <c r="P354" s="164"/>
      <c r="Q354" s="201"/>
      <c r="R354" s="200"/>
      <c r="S354" s="200"/>
      <c r="T354" s="200"/>
      <c r="U354" s="196"/>
      <c r="V354" s="196"/>
      <c r="W354" s="196"/>
      <c r="X354" s="196"/>
      <c r="Y354" s="196"/>
      <c r="Z354" s="196"/>
      <c r="AA354" s="196"/>
      <c r="AB354" s="196"/>
      <c r="AC354" s="196"/>
      <c r="AD354" s="196"/>
      <c r="AE354" s="196"/>
      <c r="AF354" s="196"/>
      <c r="AG354" s="196"/>
      <c r="AH354" s="196"/>
      <c r="AI354" s="196"/>
      <c r="AJ354" s="196"/>
      <c r="AK354" s="196"/>
      <c r="AL354" s="196"/>
      <c r="AM354" s="196"/>
    </row>
    <row r="355" spans="15:39" s="67" customFormat="1" x14ac:dyDescent="0.2">
      <c r="O355" s="196"/>
      <c r="P355" s="164"/>
      <c r="Q355" s="201"/>
      <c r="R355" s="200"/>
      <c r="S355" s="200"/>
      <c r="T355" s="200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  <c r="AM355" s="196"/>
    </row>
    <row r="356" spans="15:39" s="67" customFormat="1" x14ac:dyDescent="0.2">
      <c r="O356" s="196"/>
      <c r="P356" s="164"/>
      <c r="Q356" s="201"/>
      <c r="R356" s="200"/>
      <c r="S356" s="200"/>
      <c r="T356" s="200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</row>
    <row r="357" spans="15:39" s="67" customFormat="1" x14ac:dyDescent="0.2">
      <c r="O357" s="196"/>
      <c r="P357" s="164"/>
      <c r="Q357" s="201"/>
      <c r="R357" s="200"/>
      <c r="S357" s="200"/>
      <c r="T357" s="200"/>
      <c r="U357" s="196"/>
      <c r="V357" s="196"/>
      <c r="W357" s="196"/>
      <c r="X357" s="196"/>
      <c r="Y357" s="196"/>
      <c r="Z357" s="196"/>
      <c r="AA357" s="196"/>
      <c r="AB357" s="196"/>
      <c r="AC357" s="196"/>
      <c r="AD357" s="196"/>
      <c r="AE357" s="196"/>
      <c r="AF357" s="196"/>
      <c r="AG357" s="196"/>
      <c r="AH357" s="196"/>
      <c r="AI357" s="196"/>
      <c r="AJ357" s="196"/>
      <c r="AK357" s="196"/>
      <c r="AL357" s="196"/>
      <c r="AM357" s="196"/>
    </row>
    <row r="358" spans="15:39" s="67" customFormat="1" x14ac:dyDescent="0.2">
      <c r="O358" s="196"/>
      <c r="P358" s="164"/>
      <c r="Q358" s="201"/>
      <c r="R358" s="200"/>
      <c r="S358" s="200"/>
      <c r="T358" s="200"/>
      <c r="U358" s="196"/>
      <c r="V358" s="196"/>
      <c r="W358" s="196"/>
      <c r="X358" s="196"/>
      <c r="Y358" s="196"/>
      <c r="Z358" s="196"/>
      <c r="AA358" s="196"/>
      <c r="AB358" s="196"/>
      <c r="AC358" s="196"/>
      <c r="AD358" s="196"/>
      <c r="AE358" s="196"/>
      <c r="AF358" s="196"/>
      <c r="AG358" s="196"/>
      <c r="AH358" s="196"/>
      <c r="AI358" s="196"/>
      <c r="AJ358" s="196"/>
      <c r="AK358" s="196"/>
      <c r="AL358" s="196"/>
      <c r="AM358" s="196"/>
    </row>
    <row r="359" spans="15:39" s="67" customFormat="1" x14ac:dyDescent="0.2">
      <c r="O359" s="196"/>
      <c r="P359" s="164"/>
      <c r="Q359" s="201"/>
      <c r="R359" s="200"/>
      <c r="S359" s="200"/>
      <c r="T359" s="200"/>
      <c r="U359" s="196"/>
      <c r="V359" s="196"/>
      <c r="W359" s="196"/>
      <c r="X359" s="196"/>
      <c r="Y359" s="196"/>
      <c r="Z359" s="196"/>
      <c r="AA359" s="196"/>
      <c r="AB359" s="196"/>
      <c r="AC359" s="196"/>
      <c r="AD359" s="196"/>
      <c r="AE359" s="196"/>
      <c r="AF359" s="196"/>
      <c r="AG359" s="196"/>
      <c r="AH359" s="196"/>
      <c r="AI359" s="196"/>
      <c r="AJ359" s="196"/>
      <c r="AK359" s="196"/>
      <c r="AL359" s="196"/>
      <c r="AM359" s="196"/>
    </row>
    <row r="360" spans="15:39" s="67" customFormat="1" x14ac:dyDescent="0.2">
      <c r="O360" s="196"/>
      <c r="P360" s="164"/>
      <c r="Q360" s="201"/>
      <c r="R360" s="200"/>
      <c r="S360" s="200"/>
      <c r="T360" s="200"/>
      <c r="U360" s="196"/>
      <c r="V360" s="196"/>
      <c r="W360" s="196"/>
      <c r="X360" s="196"/>
      <c r="Y360" s="196"/>
      <c r="Z360" s="196"/>
      <c r="AA360" s="196"/>
      <c r="AB360" s="196"/>
      <c r="AC360" s="196"/>
      <c r="AD360" s="196"/>
      <c r="AE360" s="196"/>
      <c r="AF360" s="196"/>
      <c r="AG360" s="196"/>
      <c r="AH360" s="196"/>
      <c r="AI360" s="196"/>
      <c r="AJ360" s="196"/>
      <c r="AK360" s="196"/>
      <c r="AL360" s="196"/>
      <c r="AM360" s="196"/>
    </row>
    <row r="361" spans="15:39" s="67" customFormat="1" x14ac:dyDescent="0.2">
      <c r="O361" s="196"/>
      <c r="P361" s="164"/>
      <c r="Q361" s="201"/>
      <c r="R361" s="200"/>
      <c r="S361" s="200"/>
      <c r="T361" s="200"/>
      <c r="U361" s="196"/>
      <c r="V361" s="196"/>
      <c r="W361" s="196"/>
      <c r="X361" s="196"/>
      <c r="Y361" s="196"/>
      <c r="Z361" s="196"/>
      <c r="AA361" s="196"/>
      <c r="AB361" s="196"/>
      <c r="AC361" s="196"/>
      <c r="AD361" s="196"/>
      <c r="AE361" s="196"/>
      <c r="AF361" s="196"/>
      <c r="AG361" s="196"/>
      <c r="AH361" s="196"/>
      <c r="AI361" s="196"/>
      <c r="AJ361" s="196"/>
      <c r="AK361" s="196"/>
      <c r="AL361" s="196"/>
      <c r="AM361" s="196"/>
    </row>
    <row r="362" spans="15:39" s="67" customFormat="1" x14ac:dyDescent="0.2">
      <c r="O362" s="196"/>
      <c r="P362" s="164"/>
      <c r="Q362" s="201"/>
      <c r="R362" s="200"/>
      <c r="S362" s="200"/>
      <c r="T362" s="200"/>
      <c r="U362" s="196"/>
      <c r="V362" s="196"/>
      <c r="W362" s="196"/>
      <c r="X362" s="196"/>
      <c r="Y362" s="196"/>
      <c r="Z362" s="196"/>
      <c r="AA362" s="196"/>
      <c r="AB362" s="196"/>
      <c r="AC362" s="196"/>
      <c r="AD362" s="196"/>
      <c r="AE362" s="196"/>
      <c r="AF362" s="196"/>
      <c r="AG362" s="196"/>
      <c r="AH362" s="196"/>
      <c r="AI362" s="196"/>
      <c r="AJ362" s="196"/>
      <c r="AK362" s="196"/>
      <c r="AL362" s="196"/>
      <c r="AM362" s="196"/>
    </row>
    <row r="363" spans="15:39" s="67" customFormat="1" x14ac:dyDescent="0.2">
      <c r="O363" s="196"/>
      <c r="P363" s="164"/>
      <c r="Q363" s="201"/>
      <c r="R363" s="200"/>
      <c r="S363" s="200"/>
      <c r="T363" s="200"/>
      <c r="U363" s="196"/>
      <c r="V363" s="196"/>
      <c r="W363" s="196"/>
      <c r="X363" s="196"/>
      <c r="Y363" s="196"/>
      <c r="Z363" s="196"/>
      <c r="AA363" s="196"/>
      <c r="AB363" s="196"/>
      <c r="AC363" s="196"/>
      <c r="AD363" s="196"/>
      <c r="AE363" s="196"/>
      <c r="AF363" s="196"/>
      <c r="AG363" s="196"/>
      <c r="AH363" s="196"/>
      <c r="AI363" s="196"/>
      <c r="AJ363" s="196"/>
      <c r="AK363" s="196"/>
      <c r="AL363" s="196"/>
      <c r="AM363" s="196"/>
    </row>
    <row r="364" spans="15:39" s="67" customFormat="1" x14ac:dyDescent="0.2">
      <c r="O364" s="196"/>
      <c r="P364" s="164"/>
      <c r="Q364" s="201"/>
      <c r="R364" s="200"/>
      <c r="S364" s="200"/>
      <c r="T364" s="200"/>
      <c r="U364" s="196"/>
      <c r="V364" s="196"/>
      <c r="W364" s="196"/>
      <c r="X364" s="196"/>
      <c r="Y364" s="196"/>
      <c r="Z364" s="196"/>
      <c r="AA364" s="196"/>
      <c r="AB364" s="196"/>
      <c r="AC364" s="196"/>
      <c r="AD364" s="196"/>
      <c r="AE364" s="196"/>
      <c r="AF364" s="196"/>
      <c r="AG364" s="196"/>
      <c r="AH364" s="196"/>
      <c r="AI364" s="196"/>
      <c r="AJ364" s="196"/>
      <c r="AK364" s="196"/>
      <c r="AL364" s="196"/>
      <c r="AM364" s="196"/>
    </row>
    <row r="365" spans="15:39" s="67" customFormat="1" x14ac:dyDescent="0.2">
      <c r="O365" s="196"/>
      <c r="P365" s="164"/>
      <c r="Q365" s="201"/>
      <c r="R365" s="200"/>
      <c r="S365" s="200"/>
      <c r="T365" s="200"/>
      <c r="U365" s="196"/>
      <c r="V365" s="196"/>
      <c r="W365" s="196"/>
      <c r="X365" s="196"/>
      <c r="Y365" s="196"/>
      <c r="Z365" s="196"/>
      <c r="AA365" s="196"/>
      <c r="AB365" s="196"/>
      <c r="AC365" s="196"/>
      <c r="AD365" s="196"/>
      <c r="AE365" s="196"/>
      <c r="AF365" s="196"/>
      <c r="AG365" s="196"/>
      <c r="AH365" s="196"/>
      <c r="AI365" s="196"/>
      <c r="AJ365" s="196"/>
      <c r="AK365" s="196"/>
      <c r="AL365" s="196"/>
      <c r="AM365" s="196"/>
    </row>
    <row r="366" spans="15:39" s="67" customFormat="1" x14ac:dyDescent="0.2">
      <c r="O366" s="196"/>
      <c r="P366" s="164"/>
      <c r="Q366" s="201"/>
      <c r="R366" s="200"/>
      <c r="S366" s="200"/>
      <c r="T366" s="200"/>
      <c r="U366" s="196"/>
      <c r="V366" s="196"/>
      <c r="W366" s="196"/>
      <c r="X366" s="196"/>
      <c r="Y366" s="196"/>
      <c r="Z366" s="196"/>
      <c r="AA366" s="196"/>
      <c r="AB366" s="196"/>
      <c r="AC366" s="196"/>
      <c r="AD366" s="196"/>
      <c r="AE366" s="196"/>
      <c r="AF366" s="196"/>
      <c r="AG366" s="196"/>
      <c r="AH366" s="196"/>
      <c r="AI366" s="196"/>
      <c r="AJ366" s="196"/>
      <c r="AK366" s="196"/>
      <c r="AL366" s="196"/>
      <c r="AM366" s="196"/>
    </row>
    <row r="367" spans="15:39" s="67" customFormat="1" x14ac:dyDescent="0.2">
      <c r="O367" s="196"/>
      <c r="P367" s="164"/>
      <c r="Q367" s="201"/>
      <c r="R367" s="200"/>
      <c r="S367" s="200"/>
      <c r="T367" s="200"/>
      <c r="U367" s="196"/>
      <c r="V367" s="196"/>
      <c r="W367" s="196"/>
      <c r="X367" s="196"/>
      <c r="Y367" s="196"/>
      <c r="Z367" s="196"/>
      <c r="AA367" s="196"/>
      <c r="AB367" s="196"/>
      <c r="AC367" s="196"/>
      <c r="AD367" s="196"/>
      <c r="AE367" s="196"/>
      <c r="AF367" s="196"/>
      <c r="AG367" s="196"/>
      <c r="AH367" s="196"/>
      <c r="AI367" s="196"/>
      <c r="AJ367" s="196"/>
      <c r="AK367" s="196"/>
      <c r="AL367" s="196"/>
      <c r="AM367" s="196"/>
    </row>
    <row r="368" spans="15:39" s="67" customFormat="1" x14ac:dyDescent="0.2">
      <c r="O368" s="196"/>
      <c r="P368" s="164"/>
      <c r="Q368" s="201"/>
      <c r="R368" s="200"/>
      <c r="S368" s="200"/>
      <c r="T368" s="200"/>
      <c r="U368" s="196"/>
      <c r="V368" s="196"/>
      <c r="W368" s="196"/>
      <c r="X368" s="196"/>
      <c r="Y368" s="196"/>
      <c r="Z368" s="196"/>
      <c r="AA368" s="196"/>
      <c r="AB368" s="196"/>
      <c r="AC368" s="196"/>
      <c r="AD368" s="196"/>
      <c r="AE368" s="196"/>
      <c r="AF368" s="196"/>
      <c r="AG368" s="196"/>
      <c r="AH368" s="196"/>
      <c r="AI368" s="196"/>
      <c r="AJ368" s="196"/>
      <c r="AK368" s="196"/>
      <c r="AL368" s="196"/>
      <c r="AM368" s="196"/>
    </row>
    <row r="369" spans="15:39" s="67" customFormat="1" x14ac:dyDescent="0.2">
      <c r="O369" s="196"/>
      <c r="P369" s="164"/>
      <c r="Q369" s="201"/>
      <c r="R369" s="200"/>
      <c r="S369" s="200"/>
      <c r="T369" s="200"/>
      <c r="U369" s="196"/>
      <c r="V369" s="196"/>
      <c r="W369" s="196"/>
      <c r="X369" s="196"/>
      <c r="Y369" s="196"/>
      <c r="Z369" s="196"/>
      <c r="AA369" s="196"/>
      <c r="AB369" s="196"/>
      <c r="AC369" s="196"/>
      <c r="AD369" s="196"/>
      <c r="AE369" s="196"/>
      <c r="AF369" s="196"/>
      <c r="AG369" s="196"/>
      <c r="AH369" s="196"/>
      <c r="AI369" s="196"/>
      <c r="AJ369" s="196"/>
      <c r="AK369" s="196"/>
      <c r="AL369" s="196"/>
      <c r="AM369" s="196"/>
    </row>
    <row r="370" spans="15:39" s="67" customFormat="1" x14ac:dyDescent="0.2">
      <c r="O370" s="196"/>
      <c r="P370" s="164"/>
      <c r="Q370" s="201"/>
      <c r="R370" s="200"/>
      <c r="S370" s="200"/>
      <c r="T370" s="200"/>
      <c r="U370" s="196"/>
      <c r="V370" s="196"/>
      <c r="W370" s="196"/>
      <c r="X370" s="196"/>
      <c r="Y370" s="196"/>
      <c r="Z370" s="196"/>
      <c r="AA370" s="196"/>
      <c r="AB370" s="196"/>
      <c r="AC370" s="196"/>
      <c r="AD370" s="196"/>
      <c r="AE370" s="196"/>
      <c r="AF370" s="196"/>
      <c r="AG370" s="196"/>
      <c r="AH370" s="196"/>
      <c r="AI370" s="196"/>
      <c r="AJ370" s="196"/>
      <c r="AK370" s="196"/>
      <c r="AL370" s="196"/>
      <c r="AM370" s="196"/>
    </row>
    <row r="371" spans="15:39" s="67" customFormat="1" x14ac:dyDescent="0.2">
      <c r="O371" s="196"/>
      <c r="P371" s="164"/>
      <c r="Q371" s="201"/>
      <c r="R371" s="200"/>
      <c r="S371" s="200"/>
      <c r="T371" s="200"/>
      <c r="U371" s="196"/>
      <c r="V371" s="196"/>
      <c r="W371" s="196"/>
      <c r="X371" s="196"/>
      <c r="Y371" s="196"/>
      <c r="Z371" s="196"/>
      <c r="AA371" s="196"/>
      <c r="AB371" s="196"/>
      <c r="AC371" s="196"/>
      <c r="AD371" s="196"/>
      <c r="AE371" s="196"/>
      <c r="AF371" s="196"/>
      <c r="AG371" s="196"/>
      <c r="AH371" s="196"/>
      <c r="AI371" s="196"/>
      <c r="AJ371" s="196"/>
      <c r="AK371" s="196"/>
      <c r="AL371" s="196"/>
      <c r="AM371" s="196"/>
    </row>
    <row r="372" spans="15:39" s="67" customFormat="1" x14ac:dyDescent="0.2">
      <c r="O372" s="196"/>
      <c r="P372" s="164"/>
      <c r="Q372" s="201"/>
      <c r="R372" s="200"/>
      <c r="S372" s="200"/>
      <c r="T372" s="200"/>
      <c r="U372" s="196"/>
      <c r="V372" s="196"/>
      <c r="W372" s="196"/>
      <c r="X372" s="196"/>
      <c r="Y372" s="196"/>
      <c r="Z372" s="196"/>
      <c r="AA372" s="196"/>
      <c r="AB372" s="196"/>
      <c r="AC372" s="196"/>
      <c r="AD372" s="196"/>
      <c r="AE372" s="196"/>
      <c r="AF372" s="196"/>
      <c r="AG372" s="196"/>
      <c r="AH372" s="196"/>
      <c r="AI372" s="196"/>
      <c r="AJ372" s="196"/>
      <c r="AK372" s="196"/>
      <c r="AL372" s="196"/>
      <c r="AM372" s="196"/>
    </row>
    <row r="373" spans="15:39" s="67" customFormat="1" x14ac:dyDescent="0.2">
      <c r="O373" s="196"/>
      <c r="P373" s="164"/>
      <c r="Q373" s="201"/>
      <c r="R373" s="200"/>
      <c r="S373" s="200"/>
      <c r="T373" s="200"/>
      <c r="U373" s="196"/>
      <c r="V373" s="196"/>
      <c r="W373" s="196"/>
      <c r="X373" s="196"/>
      <c r="Y373" s="196"/>
      <c r="Z373" s="196"/>
      <c r="AA373" s="196"/>
      <c r="AB373" s="196"/>
      <c r="AC373" s="196"/>
      <c r="AD373" s="196"/>
      <c r="AE373" s="196"/>
      <c r="AF373" s="196"/>
      <c r="AG373" s="196"/>
      <c r="AH373" s="196"/>
      <c r="AI373" s="196"/>
      <c r="AJ373" s="196"/>
      <c r="AK373" s="196"/>
      <c r="AL373" s="196"/>
      <c r="AM373" s="196"/>
    </row>
    <row r="374" spans="15:39" s="67" customFormat="1" x14ac:dyDescent="0.2">
      <c r="O374" s="196"/>
      <c r="P374" s="164"/>
      <c r="Q374" s="201"/>
      <c r="R374" s="200"/>
      <c r="S374" s="200"/>
      <c r="T374" s="200"/>
      <c r="U374" s="196"/>
      <c r="V374" s="196"/>
      <c r="W374" s="196"/>
      <c r="X374" s="196"/>
      <c r="Y374" s="196"/>
      <c r="Z374" s="196"/>
      <c r="AA374" s="196"/>
      <c r="AB374" s="196"/>
      <c r="AC374" s="196"/>
      <c r="AD374" s="196"/>
      <c r="AE374" s="196"/>
      <c r="AF374" s="196"/>
      <c r="AG374" s="196"/>
      <c r="AH374" s="196"/>
      <c r="AI374" s="196"/>
      <c r="AJ374" s="196"/>
      <c r="AK374" s="196"/>
      <c r="AL374" s="196"/>
      <c r="AM374" s="196"/>
    </row>
    <row r="375" spans="15:39" s="67" customFormat="1" x14ac:dyDescent="0.2">
      <c r="O375" s="196"/>
      <c r="P375" s="164"/>
      <c r="Q375" s="201"/>
      <c r="R375" s="200"/>
      <c r="S375" s="200"/>
      <c r="T375" s="200"/>
      <c r="U375" s="196"/>
      <c r="V375" s="196"/>
      <c r="W375" s="196"/>
      <c r="X375" s="196"/>
      <c r="Y375" s="196"/>
      <c r="Z375" s="196"/>
      <c r="AA375" s="196"/>
      <c r="AB375" s="196"/>
      <c r="AC375" s="196"/>
      <c r="AD375" s="196"/>
      <c r="AE375" s="196"/>
      <c r="AF375" s="196"/>
      <c r="AG375" s="196"/>
      <c r="AH375" s="196"/>
      <c r="AI375" s="196"/>
      <c r="AJ375" s="196"/>
      <c r="AK375" s="196"/>
      <c r="AL375" s="196"/>
      <c r="AM375" s="196"/>
    </row>
    <row r="376" spans="15:39" s="67" customFormat="1" x14ac:dyDescent="0.2">
      <c r="O376" s="196"/>
      <c r="P376" s="164"/>
      <c r="Q376" s="201"/>
      <c r="R376" s="200"/>
      <c r="S376" s="200"/>
      <c r="T376" s="200"/>
      <c r="U376" s="196"/>
      <c r="V376" s="196"/>
      <c r="W376" s="196"/>
      <c r="X376" s="196"/>
      <c r="Y376" s="196"/>
      <c r="Z376" s="196"/>
      <c r="AA376" s="196"/>
      <c r="AB376" s="196"/>
      <c r="AC376" s="196"/>
      <c r="AD376" s="196"/>
      <c r="AE376" s="196"/>
      <c r="AF376" s="196"/>
      <c r="AG376" s="196"/>
      <c r="AH376" s="196"/>
      <c r="AI376" s="196"/>
      <c r="AJ376" s="196"/>
      <c r="AK376" s="196"/>
      <c r="AL376" s="196"/>
      <c r="AM376" s="196"/>
    </row>
    <row r="377" spans="15:39" s="67" customFormat="1" x14ac:dyDescent="0.2">
      <c r="O377" s="196"/>
      <c r="P377" s="164"/>
      <c r="Q377" s="201"/>
      <c r="R377" s="200"/>
      <c r="S377" s="200"/>
      <c r="T377" s="200"/>
      <c r="U377" s="196"/>
      <c r="V377" s="196"/>
      <c r="W377" s="196"/>
      <c r="X377" s="196"/>
      <c r="Y377" s="196"/>
      <c r="Z377" s="196"/>
      <c r="AA377" s="196"/>
      <c r="AB377" s="196"/>
      <c r="AC377" s="196"/>
      <c r="AD377" s="196"/>
      <c r="AE377" s="196"/>
      <c r="AF377" s="196"/>
      <c r="AG377" s="196"/>
      <c r="AH377" s="196"/>
      <c r="AI377" s="196"/>
      <c r="AJ377" s="196"/>
      <c r="AK377" s="196"/>
      <c r="AL377" s="196"/>
      <c r="AM377" s="196"/>
    </row>
    <row r="378" spans="15:39" s="67" customFormat="1" x14ac:dyDescent="0.2">
      <c r="O378" s="196"/>
      <c r="P378" s="164"/>
      <c r="Q378" s="201"/>
      <c r="R378" s="200"/>
      <c r="S378" s="200"/>
      <c r="T378" s="200"/>
      <c r="U378" s="196"/>
      <c r="V378" s="196"/>
      <c r="W378" s="196"/>
      <c r="X378" s="196"/>
      <c r="Y378" s="196"/>
      <c r="Z378" s="196"/>
      <c r="AA378" s="196"/>
      <c r="AB378" s="196"/>
      <c r="AC378" s="196"/>
      <c r="AD378" s="196"/>
      <c r="AE378" s="196"/>
      <c r="AF378" s="196"/>
      <c r="AG378" s="196"/>
      <c r="AH378" s="196"/>
      <c r="AI378" s="196"/>
      <c r="AJ378" s="196"/>
      <c r="AK378" s="196"/>
      <c r="AL378" s="196"/>
      <c r="AM378" s="196"/>
    </row>
    <row r="379" spans="15:39" s="67" customFormat="1" x14ac:dyDescent="0.2">
      <c r="O379" s="196"/>
      <c r="P379" s="164"/>
      <c r="Q379" s="201"/>
      <c r="R379" s="200"/>
      <c r="S379" s="200"/>
      <c r="T379" s="200"/>
      <c r="U379" s="196"/>
      <c r="V379" s="196"/>
      <c r="W379" s="196"/>
      <c r="X379" s="196"/>
      <c r="Y379" s="196"/>
      <c r="Z379" s="196"/>
      <c r="AA379" s="196"/>
      <c r="AB379" s="196"/>
      <c r="AC379" s="196"/>
      <c r="AD379" s="196"/>
      <c r="AE379" s="196"/>
      <c r="AF379" s="196"/>
      <c r="AG379" s="196"/>
      <c r="AH379" s="196"/>
      <c r="AI379" s="196"/>
      <c r="AJ379" s="196"/>
      <c r="AK379" s="196"/>
      <c r="AL379" s="196"/>
      <c r="AM379" s="196"/>
    </row>
    <row r="380" spans="15:39" s="67" customFormat="1" x14ac:dyDescent="0.2">
      <c r="O380" s="196"/>
      <c r="P380" s="164"/>
      <c r="Q380" s="201"/>
      <c r="R380" s="200"/>
      <c r="S380" s="200"/>
      <c r="T380" s="200"/>
      <c r="U380" s="196"/>
      <c r="V380" s="196"/>
      <c r="W380" s="196"/>
      <c r="X380" s="196"/>
      <c r="Y380" s="196"/>
      <c r="Z380" s="196"/>
      <c r="AA380" s="196"/>
      <c r="AB380" s="196"/>
      <c r="AC380" s="196"/>
      <c r="AD380" s="196"/>
      <c r="AE380" s="196"/>
      <c r="AF380" s="196"/>
      <c r="AG380" s="196"/>
      <c r="AH380" s="196"/>
      <c r="AI380" s="196"/>
      <c r="AJ380" s="196"/>
      <c r="AK380" s="196"/>
      <c r="AL380" s="196"/>
      <c r="AM380" s="196"/>
    </row>
    <row r="381" spans="15:39" s="67" customFormat="1" x14ac:dyDescent="0.2">
      <c r="O381" s="196"/>
      <c r="P381" s="164"/>
      <c r="Q381" s="201"/>
      <c r="R381" s="200"/>
      <c r="S381" s="200"/>
      <c r="T381" s="200"/>
      <c r="U381" s="196"/>
      <c r="V381" s="196"/>
      <c r="W381" s="196"/>
      <c r="X381" s="196"/>
      <c r="Y381" s="196"/>
      <c r="Z381" s="196"/>
      <c r="AA381" s="196"/>
      <c r="AB381" s="196"/>
      <c r="AC381" s="196"/>
      <c r="AD381" s="196"/>
      <c r="AE381" s="196"/>
      <c r="AF381" s="196"/>
      <c r="AG381" s="196"/>
      <c r="AH381" s="196"/>
      <c r="AI381" s="196"/>
      <c r="AJ381" s="196"/>
      <c r="AK381" s="196"/>
      <c r="AL381" s="196"/>
      <c r="AM381" s="196"/>
    </row>
    <row r="382" spans="15:39" s="67" customFormat="1" x14ac:dyDescent="0.2">
      <c r="O382" s="196"/>
      <c r="P382" s="164"/>
      <c r="Q382" s="201"/>
      <c r="R382" s="200"/>
      <c r="S382" s="200"/>
      <c r="T382" s="200"/>
      <c r="U382" s="196"/>
      <c r="V382" s="196"/>
      <c r="W382" s="196"/>
      <c r="X382" s="196"/>
      <c r="Y382" s="196"/>
      <c r="Z382" s="196"/>
      <c r="AA382" s="196"/>
      <c r="AB382" s="196"/>
      <c r="AC382" s="196"/>
      <c r="AD382" s="196"/>
      <c r="AE382" s="196"/>
      <c r="AF382" s="196"/>
      <c r="AG382" s="196"/>
      <c r="AH382" s="196"/>
      <c r="AI382" s="196"/>
      <c r="AJ382" s="196"/>
      <c r="AK382" s="196"/>
      <c r="AL382" s="196"/>
      <c r="AM382" s="196"/>
    </row>
    <row r="383" spans="15:39" s="67" customFormat="1" x14ac:dyDescent="0.2">
      <c r="O383" s="196"/>
      <c r="P383" s="164"/>
      <c r="Q383" s="201"/>
      <c r="R383" s="200"/>
      <c r="S383" s="200"/>
      <c r="T383" s="200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</row>
    <row r="384" spans="15:39" s="67" customFormat="1" x14ac:dyDescent="0.2">
      <c r="O384" s="196"/>
      <c r="P384" s="164"/>
      <c r="Q384" s="201"/>
      <c r="R384" s="200"/>
      <c r="S384" s="200"/>
      <c r="T384" s="200"/>
      <c r="U384" s="196"/>
      <c r="V384" s="196"/>
      <c r="W384" s="196"/>
      <c r="X384" s="196"/>
      <c r="Y384" s="196"/>
      <c r="Z384" s="196"/>
      <c r="AA384" s="196"/>
      <c r="AB384" s="196"/>
      <c r="AC384" s="196"/>
      <c r="AD384" s="196"/>
      <c r="AE384" s="196"/>
      <c r="AF384" s="196"/>
      <c r="AG384" s="196"/>
      <c r="AH384" s="196"/>
      <c r="AI384" s="196"/>
      <c r="AJ384" s="196"/>
      <c r="AK384" s="196"/>
      <c r="AL384" s="196"/>
      <c r="AM384" s="196"/>
    </row>
    <row r="385" spans="4:39" s="67" customFormat="1" x14ac:dyDescent="0.2">
      <c r="O385" s="196"/>
      <c r="P385" s="164"/>
      <c r="Q385" s="201"/>
      <c r="R385" s="200"/>
      <c r="S385" s="200"/>
      <c r="T385" s="200"/>
      <c r="U385" s="196"/>
      <c r="V385" s="196"/>
      <c r="W385" s="196"/>
      <c r="X385" s="196"/>
      <c r="Y385" s="196"/>
      <c r="Z385" s="196"/>
      <c r="AA385" s="196"/>
      <c r="AB385" s="196"/>
      <c r="AC385" s="196"/>
      <c r="AD385" s="196"/>
      <c r="AE385" s="196"/>
      <c r="AF385" s="196"/>
      <c r="AG385" s="196"/>
      <c r="AH385" s="196"/>
      <c r="AI385" s="196"/>
      <c r="AJ385" s="196"/>
      <c r="AK385" s="196"/>
      <c r="AL385" s="196"/>
      <c r="AM385" s="196"/>
    </row>
    <row r="386" spans="4:39" s="67" customFormat="1" x14ac:dyDescent="0.2">
      <c r="O386" s="196"/>
      <c r="P386" s="164"/>
      <c r="Q386" s="201"/>
      <c r="R386" s="200"/>
      <c r="S386" s="200"/>
      <c r="T386" s="200"/>
      <c r="U386" s="196"/>
      <c r="V386" s="196"/>
      <c r="W386" s="196"/>
      <c r="X386" s="196"/>
      <c r="Y386" s="196"/>
      <c r="Z386" s="196"/>
      <c r="AA386" s="196"/>
      <c r="AB386" s="196"/>
      <c r="AC386" s="196"/>
      <c r="AD386" s="196"/>
      <c r="AE386" s="196"/>
      <c r="AF386" s="196"/>
      <c r="AG386" s="196"/>
      <c r="AH386" s="196"/>
      <c r="AI386" s="196"/>
      <c r="AJ386" s="196"/>
      <c r="AK386" s="196"/>
      <c r="AL386" s="196"/>
      <c r="AM386" s="196"/>
    </row>
    <row r="387" spans="4:39" s="67" customFormat="1" x14ac:dyDescent="0.2">
      <c r="O387" s="196"/>
      <c r="P387" s="164"/>
      <c r="Q387" s="201"/>
      <c r="R387" s="200"/>
      <c r="S387" s="200"/>
      <c r="T387" s="200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  <c r="AE387" s="196"/>
      <c r="AF387" s="196"/>
      <c r="AG387" s="196"/>
      <c r="AH387" s="196"/>
      <c r="AI387" s="196"/>
      <c r="AJ387" s="196"/>
      <c r="AK387" s="196"/>
      <c r="AL387" s="196"/>
      <c r="AM387" s="196"/>
    </row>
    <row r="388" spans="4:39" s="67" customFormat="1" x14ac:dyDescent="0.2">
      <c r="O388" s="196"/>
      <c r="P388" s="164"/>
      <c r="Q388" s="201"/>
      <c r="R388" s="200"/>
      <c r="S388" s="200"/>
      <c r="T388" s="200"/>
      <c r="U388" s="196"/>
      <c r="V388" s="196"/>
      <c r="W388" s="196"/>
      <c r="X388" s="196"/>
      <c r="Y388" s="196"/>
      <c r="Z388" s="196"/>
      <c r="AA388" s="196"/>
      <c r="AB388" s="196"/>
      <c r="AC388" s="196"/>
      <c r="AD388" s="196"/>
      <c r="AE388" s="196"/>
      <c r="AF388" s="196"/>
      <c r="AG388" s="196"/>
      <c r="AH388" s="196"/>
      <c r="AI388" s="196"/>
      <c r="AJ388" s="196"/>
      <c r="AK388" s="196"/>
      <c r="AL388" s="196"/>
      <c r="AM388" s="196"/>
    </row>
    <row r="389" spans="4:39" s="67" customFormat="1" x14ac:dyDescent="0.2">
      <c r="O389" s="196"/>
      <c r="P389" s="164"/>
      <c r="Q389" s="201"/>
      <c r="R389" s="200"/>
      <c r="S389" s="200"/>
      <c r="T389" s="200"/>
      <c r="U389" s="196"/>
      <c r="V389" s="196"/>
      <c r="W389" s="196"/>
      <c r="X389" s="196"/>
      <c r="Y389" s="196"/>
      <c r="Z389" s="196"/>
      <c r="AA389" s="196"/>
      <c r="AB389" s="196"/>
      <c r="AC389" s="196"/>
      <c r="AD389" s="196"/>
      <c r="AE389" s="196"/>
      <c r="AF389" s="196"/>
      <c r="AG389" s="196"/>
      <c r="AH389" s="196"/>
      <c r="AI389" s="196"/>
      <c r="AJ389" s="196"/>
      <c r="AK389" s="196"/>
      <c r="AL389" s="196"/>
      <c r="AM389" s="196"/>
    </row>
    <row r="390" spans="4:39" s="67" customFormat="1" x14ac:dyDescent="0.2">
      <c r="H390" s="242"/>
      <c r="O390" s="196"/>
      <c r="P390" s="164"/>
      <c r="Q390" s="201"/>
      <c r="R390" s="200"/>
      <c r="S390" s="200"/>
      <c r="T390" s="200"/>
      <c r="U390" s="196"/>
      <c r="V390" s="196"/>
      <c r="W390" s="196"/>
      <c r="X390" s="196"/>
      <c r="Y390" s="196"/>
      <c r="Z390" s="196"/>
      <c r="AA390" s="196"/>
      <c r="AB390" s="196"/>
      <c r="AC390" s="196"/>
      <c r="AD390" s="196"/>
      <c r="AE390" s="196"/>
      <c r="AF390" s="196"/>
      <c r="AG390" s="196"/>
      <c r="AH390" s="196"/>
      <c r="AI390" s="196"/>
      <c r="AJ390" s="196"/>
      <c r="AK390" s="196"/>
      <c r="AL390" s="196"/>
      <c r="AM390" s="196"/>
    </row>
    <row r="391" spans="4:39" s="67" customFormat="1" x14ac:dyDescent="0.2">
      <c r="H391" s="242"/>
      <c r="O391" s="196"/>
      <c r="P391" s="164"/>
      <c r="Q391" s="201"/>
      <c r="R391" s="200"/>
      <c r="S391" s="200"/>
      <c r="T391" s="200"/>
      <c r="U391" s="196"/>
      <c r="V391" s="196"/>
      <c r="W391" s="196"/>
      <c r="X391" s="196"/>
      <c r="Y391" s="196"/>
      <c r="Z391" s="196"/>
      <c r="AA391" s="196"/>
      <c r="AB391" s="196"/>
      <c r="AC391" s="196"/>
      <c r="AD391" s="196"/>
      <c r="AE391" s="196"/>
      <c r="AF391" s="196"/>
      <c r="AG391" s="196"/>
      <c r="AH391" s="196"/>
      <c r="AI391" s="196"/>
      <c r="AJ391" s="196"/>
      <c r="AK391" s="196"/>
      <c r="AL391" s="196"/>
      <c r="AM391" s="196"/>
    </row>
    <row r="392" spans="4:39" s="67" customFormat="1" x14ac:dyDescent="0.2">
      <c r="D392" s="242"/>
      <c r="E392" s="242"/>
      <c r="F392" s="242"/>
      <c r="G392" s="242"/>
      <c r="H392" s="242"/>
      <c r="O392" s="196"/>
      <c r="P392" s="164"/>
      <c r="Q392" s="201"/>
      <c r="R392" s="200"/>
      <c r="S392" s="200"/>
      <c r="T392" s="200"/>
      <c r="U392" s="196"/>
      <c r="V392" s="196"/>
      <c r="W392" s="196"/>
      <c r="X392" s="196"/>
      <c r="Y392" s="196"/>
      <c r="Z392" s="196"/>
      <c r="AA392" s="196"/>
      <c r="AB392" s="196"/>
      <c r="AC392" s="196"/>
      <c r="AD392" s="196"/>
      <c r="AE392" s="196"/>
      <c r="AF392" s="196"/>
      <c r="AG392" s="196"/>
      <c r="AH392" s="196"/>
      <c r="AI392" s="196"/>
      <c r="AJ392" s="196"/>
      <c r="AK392" s="196"/>
      <c r="AL392" s="196"/>
      <c r="AM392" s="196"/>
    </row>
    <row r="393" spans="4:39" s="67" customFormat="1" x14ac:dyDescent="0.2">
      <c r="D393" s="242"/>
      <c r="E393" s="242"/>
      <c r="F393" s="242"/>
      <c r="G393" s="242"/>
      <c r="H393" s="242"/>
      <c r="O393" s="196"/>
      <c r="P393" s="164"/>
      <c r="Q393" s="201"/>
      <c r="R393" s="200"/>
      <c r="S393" s="200"/>
      <c r="T393" s="200"/>
      <c r="U393" s="196"/>
      <c r="V393" s="196"/>
      <c r="W393" s="196"/>
      <c r="X393" s="196"/>
      <c r="Y393" s="196"/>
      <c r="Z393" s="196"/>
      <c r="AA393" s="196"/>
      <c r="AB393" s="196"/>
      <c r="AC393" s="196"/>
      <c r="AD393" s="196"/>
      <c r="AE393" s="196"/>
      <c r="AF393" s="196"/>
      <c r="AG393" s="196"/>
      <c r="AH393" s="196"/>
      <c r="AI393" s="196"/>
      <c r="AJ393" s="196"/>
      <c r="AK393" s="196"/>
      <c r="AL393" s="196"/>
      <c r="AM393" s="196"/>
    </row>
    <row r="394" spans="4:39" s="67" customFormat="1" x14ac:dyDescent="0.2">
      <c r="D394" s="242"/>
      <c r="E394" s="242"/>
      <c r="F394" s="242"/>
      <c r="G394" s="242"/>
      <c r="H394" s="242"/>
      <c r="O394" s="196"/>
      <c r="P394" s="164"/>
      <c r="Q394" s="201"/>
      <c r="R394" s="200"/>
      <c r="S394" s="200"/>
      <c r="T394" s="200"/>
      <c r="U394" s="196"/>
      <c r="V394" s="196"/>
      <c r="W394" s="196"/>
      <c r="X394" s="196"/>
      <c r="Y394" s="196"/>
      <c r="Z394" s="196"/>
      <c r="AA394" s="196"/>
      <c r="AB394" s="196"/>
      <c r="AC394" s="196"/>
      <c r="AD394" s="196"/>
      <c r="AE394" s="196"/>
      <c r="AF394" s="196"/>
      <c r="AG394" s="196"/>
      <c r="AH394" s="196"/>
      <c r="AI394" s="196"/>
      <c r="AJ394" s="196"/>
      <c r="AK394" s="196"/>
      <c r="AL394" s="196"/>
      <c r="AM394" s="196"/>
    </row>
    <row r="395" spans="4:39" s="67" customFormat="1" x14ac:dyDescent="0.2">
      <c r="D395" s="242"/>
      <c r="E395" s="242"/>
      <c r="F395" s="242"/>
      <c r="G395" s="242"/>
      <c r="H395" s="242"/>
      <c r="O395" s="196"/>
      <c r="P395" s="164"/>
      <c r="Q395" s="201"/>
      <c r="R395" s="200"/>
      <c r="S395" s="200"/>
      <c r="T395" s="200"/>
      <c r="U395" s="196"/>
      <c r="V395" s="196"/>
      <c r="W395" s="196"/>
      <c r="X395" s="196"/>
      <c r="Y395" s="196"/>
      <c r="Z395" s="196"/>
      <c r="AA395" s="196"/>
      <c r="AB395" s="196"/>
      <c r="AC395" s="196"/>
      <c r="AD395" s="196"/>
      <c r="AE395" s="196"/>
      <c r="AF395" s="196"/>
      <c r="AG395" s="196"/>
      <c r="AH395" s="196"/>
      <c r="AI395" s="196"/>
      <c r="AJ395" s="196"/>
      <c r="AK395" s="196"/>
      <c r="AL395" s="196"/>
      <c r="AM395" s="196"/>
    </row>
    <row r="396" spans="4:39" s="67" customFormat="1" x14ac:dyDescent="0.2">
      <c r="D396" s="242"/>
      <c r="E396" s="242"/>
      <c r="F396" s="242"/>
      <c r="G396" s="242"/>
      <c r="H396" s="242"/>
      <c r="O396" s="196"/>
      <c r="P396" s="164"/>
      <c r="Q396" s="201"/>
      <c r="R396" s="200"/>
      <c r="S396" s="200"/>
      <c r="T396" s="200"/>
      <c r="U396" s="196"/>
      <c r="V396" s="196"/>
      <c r="W396" s="196"/>
      <c r="X396" s="196"/>
      <c r="Y396" s="196"/>
      <c r="Z396" s="196"/>
      <c r="AA396" s="196"/>
      <c r="AB396" s="196"/>
      <c r="AC396" s="196"/>
      <c r="AD396" s="196"/>
      <c r="AE396" s="196"/>
      <c r="AF396" s="196"/>
      <c r="AG396" s="196"/>
      <c r="AH396" s="196"/>
      <c r="AI396" s="196"/>
      <c r="AJ396" s="196"/>
      <c r="AK396" s="196"/>
      <c r="AL396" s="196"/>
      <c r="AM396" s="196"/>
    </row>
    <row r="397" spans="4:39" s="67" customFormat="1" x14ac:dyDescent="0.2">
      <c r="D397" s="242"/>
      <c r="E397" s="242"/>
      <c r="F397" s="242"/>
      <c r="G397" s="242"/>
      <c r="H397" s="242"/>
      <c r="O397" s="196"/>
      <c r="P397" s="164"/>
      <c r="Q397" s="201"/>
      <c r="R397" s="200"/>
      <c r="S397" s="200"/>
      <c r="T397" s="200"/>
      <c r="U397" s="196"/>
      <c r="V397" s="196"/>
      <c r="W397" s="196"/>
      <c r="X397" s="196"/>
      <c r="Y397" s="196"/>
      <c r="Z397" s="196"/>
      <c r="AA397" s="196"/>
      <c r="AB397" s="196"/>
      <c r="AC397" s="196"/>
      <c r="AD397" s="196"/>
      <c r="AE397" s="196"/>
      <c r="AF397" s="196"/>
      <c r="AG397" s="196"/>
      <c r="AH397" s="196"/>
      <c r="AI397" s="196"/>
      <c r="AJ397" s="196"/>
      <c r="AK397" s="196"/>
      <c r="AL397" s="196"/>
      <c r="AM397" s="196"/>
    </row>
    <row r="398" spans="4:39" s="67" customFormat="1" x14ac:dyDescent="0.2">
      <c r="D398" s="242"/>
      <c r="E398" s="242"/>
      <c r="F398" s="242"/>
      <c r="G398" s="242"/>
      <c r="H398" s="242"/>
      <c r="O398" s="196"/>
      <c r="P398" s="164"/>
      <c r="Q398" s="201"/>
      <c r="R398" s="200"/>
      <c r="S398" s="200"/>
      <c r="T398" s="200"/>
      <c r="U398" s="196"/>
      <c r="V398" s="196"/>
      <c r="W398" s="196"/>
      <c r="X398" s="196"/>
      <c r="Y398" s="196"/>
      <c r="Z398" s="196"/>
      <c r="AA398" s="196"/>
      <c r="AB398" s="196"/>
      <c r="AC398" s="196"/>
      <c r="AD398" s="196"/>
      <c r="AE398" s="196"/>
      <c r="AF398" s="196"/>
      <c r="AG398" s="196"/>
      <c r="AH398" s="196"/>
      <c r="AI398" s="196"/>
      <c r="AJ398" s="196"/>
      <c r="AK398" s="196"/>
      <c r="AL398" s="196"/>
      <c r="AM398" s="196"/>
    </row>
    <row r="399" spans="4:39" s="67" customFormat="1" x14ac:dyDescent="0.2">
      <c r="D399" s="242"/>
      <c r="E399" s="242"/>
      <c r="F399" s="242"/>
      <c r="G399" s="242"/>
      <c r="H399" s="242"/>
      <c r="O399" s="196"/>
      <c r="P399" s="164"/>
      <c r="Q399" s="201"/>
      <c r="R399" s="200"/>
      <c r="S399" s="200"/>
      <c r="T399" s="200"/>
      <c r="U399" s="196"/>
      <c r="V399" s="196"/>
      <c r="W399" s="196"/>
      <c r="X399" s="196"/>
      <c r="Y399" s="196"/>
      <c r="Z399" s="196"/>
      <c r="AA399" s="196"/>
      <c r="AB399" s="196"/>
      <c r="AC399" s="196"/>
      <c r="AD399" s="196"/>
      <c r="AE399" s="196"/>
      <c r="AF399" s="196"/>
      <c r="AG399" s="196"/>
      <c r="AH399" s="196"/>
      <c r="AI399" s="196"/>
      <c r="AJ399" s="196"/>
      <c r="AK399" s="196"/>
      <c r="AL399" s="196"/>
      <c r="AM399" s="196"/>
    </row>
    <row r="400" spans="4:39" s="67" customFormat="1" x14ac:dyDescent="0.2">
      <c r="D400" s="242"/>
      <c r="E400" s="242"/>
      <c r="F400" s="242"/>
      <c r="G400" s="242"/>
      <c r="H400" s="242"/>
      <c r="O400" s="196"/>
      <c r="P400" s="164"/>
      <c r="Q400" s="201"/>
      <c r="R400" s="200"/>
      <c r="S400" s="200"/>
      <c r="T400" s="200"/>
      <c r="U400" s="196"/>
      <c r="V400" s="196"/>
      <c r="W400" s="196"/>
      <c r="X400" s="196"/>
      <c r="Y400" s="196"/>
      <c r="Z400" s="196"/>
      <c r="AA400" s="196"/>
      <c r="AB400" s="196"/>
      <c r="AC400" s="196"/>
      <c r="AD400" s="196"/>
      <c r="AE400" s="196"/>
      <c r="AF400" s="196"/>
      <c r="AG400" s="196"/>
      <c r="AH400" s="196"/>
      <c r="AI400" s="196"/>
      <c r="AJ400" s="196"/>
      <c r="AK400" s="196"/>
      <c r="AL400" s="196"/>
      <c r="AM400" s="196"/>
    </row>
    <row r="401" spans="4:39" s="67" customFormat="1" x14ac:dyDescent="0.2">
      <c r="D401" s="242"/>
      <c r="E401" s="242"/>
      <c r="F401" s="242"/>
      <c r="G401" s="242"/>
      <c r="H401" s="242"/>
      <c r="O401" s="196"/>
      <c r="P401" s="164"/>
      <c r="Q401" s="201"/>
      <c r="R401" s="200"/>
      <c r="S401" s="200"/>
      <c r="T401" s="200"/>
      <c r="U401" s="196"/>
      <c r="V401" s="196"/>
      <c r="W401" s="196"/>
      <c r="X401" s="196"/>
      <c r="Y401" s="196"/>
      <c r="Z401" s="196"/>
      <c r="AA401" s="196"/>
      <c r="AB401" s="196"/>
      <c r="AC401" s="196"/>
      <c r="AD401" s="196"/>
      <c r="AE401" s="196"/>
      <c r="AF401" s="196"/>
      <c r="AG401" s="196"/>
      <c r="AH401" s="196"/>
      <c r="AI401" s="196"/>
      <c r="AJ401" s="196"/>
      <c r="AK401" s="196"/>
      <c r="AL401" s="196"/>
      <c r="AM401" s="196"/>
    </row>
    <row r="402" spans="4:39" s="67" customFormat="1" x14ac:dyDescent="0.2">
      <c r="D402" s="242"/>
      <c r="E402" s="242"/>
      <c r="F402" s="242"/>
      <c r="G402" s="242"/>
      <c r="H402" s="242"/>
      <c r="O402" s="196"/>
      <c r="P402" s="164"/>
      <c r="Q402" s="201"/>
      <c r="R402" s="200"/>
      <c r="S402" s="200"/>
      <c r="T402" s="200"/>
      <c r="U402" s="196"/>
      <c r="V402" s="196"/>
      <c r="W402" s="196"/>
      <c r="X402" s="196"/>
      <c r="Y402" s="196"/>
      <c r="Z402" s="196"/>
      <c r="AA402" s="196"/>
      <c r="AB402" s="196"/>
      <c r="AC402" s="196"/>
      <c r="AD402" s="196"/>
      <c r="AE402" s="196"/>
      <c r="AF402" s="196"/>
      <c r="AG402" s="196"/>
      <c r="AH402" s="196"/>
      <c r="AI402" s="196"/>
      <c r="AJ402" s="196"/>
      <c r="AK402" s="196"/>
      <c r="AL402" s="196"/>
      <c r="AM402" s="196"/>
    </row>
    <row r="403" spans="4:39" s="67" customFormat="1" x14ac:dyDescent="0.2">
      <c r="D403" s="242"/>
      <c r="E403" s="242"/>
      <c r="F403" s="242"/>
      <c r="G403" s="242"/>
      <c r="H403" s="242"/>
      <c r="O403" s="196"/>
      <c r="P403" s="164"/>
      <c r="Q403" s="201"/>
      <c r="R403" s="200"/>
      <c r="S403" s="200"/>
      <c r="T403" s="200"/>
      <c r="U403" s="196"/>
      <c r="V403" s="196"/>
      <c r="W403" s="196"/>
      <c r="X403" s="196"/>
      <c r="Y403" s="196"/>
      <c r="Z403" s="196"/>
      <c r="AA403" s="196"/>
      <c r="AB403" s="196"/>
      <c r="AC403" s="196"/>
      <c r="AD403" s="196"/>
      <c r="AE403" s="196"/>
      <c r="AF403" s="196"/>
      <c r="AG403" s="196"/>
      <c r="AH403" s="196"/>
      <c r="AI403" s="196"/>
      <c r="AJ403" s="196"/>
      <c r="AK403" s="196"/>
      <c r="AL403" s="196"/>
      <c r="AM403" s="196"/>
    </row>
    <row r="404" spans="4:39" s="67" customFormat="1" x14ac:dyDescent="0.2">
      <c r="D404" s="242"/>
      <c r="E404" s="242"/>
      <c r="F404" s="242"/>
      <c r="G404" s="242"/>
      <c r="H404" s="242"/>
      <c r="O404" s="196"/>
      <c r="P404" s="164"/>
      <c r="Q404" s="201"/>
      <c r="R404" s="200"/>
      <c r="S404" s="200"/>
      <c r="T404" s="200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</row>
    <row r="405" spans="4:39" s="67" customFormat="1" x14ac:dyDescent="0.2">
      <c r="D405" s="242"/>
      <c r="E405" s="242"/>
      <c r="F405" s="242"/>
      <c r="G405" s="242"/>
      <c r="H405" s="242"/>
      <c r="O405" s="196"/>
      <c r="P405" s="164"/>
      <c r="Q405" s="201"/>
      <c r="R405" s="200"/>
      <c r="S405" s="200"/>
      <c r="T405" s="200"/>
      <c r="U405" s="196"/>
      <c r="V405" s="196"/>
      <c r="W405" s="196"/>
      <c r="X405" s="196"/>
      <c r="Y405" s="196"/>
      <c r="Z405" s="196"/>
      <c r="AA405" s="196"/>
      <c r="AB405" s="196"/>
      <c r="AC405" s="196"/>
      <c r="AD405" s="196"/>
      <c r="AE405" s="196"/>
      <c r="AF405" s="196"/>
      <c r="AG405" s="196"/>
      <c r="AH405" s="196"/>
      <c r="AI405" s="196"/>
      <c r="AJ405" s="196"/>
      <c r="AK405" s="196"/>
      <c r="AL405" s="196"/>
      <c r="AM405" s="196"/>
    </row>
    <row r="406" spans="4:39" s="242" customFormat="1" x14ac:dyDescent="0.2">
      <c r="O406" s="258"/>
      <c r="P406" s="164"/>
      <c r="Q406" s="201"/>
      <c r="R406" s="200"/>
      <c r="S406" s="200"/>
      <c r="T406" s="200"/>
      <c r="U406" s="196"/>
      <c r="V406" s="196"/>
      <c r="W406" s="196"/>
      <c r="X406" s="196"/>
      <c r="Y406" s="196"/>
      <c r="Z406" s="196"/>
      <c r="AA406" s="196"/>
      <c r="AB406" s="196"/>
      <c r="AC406" s="196"/>
      <c r="AD406" s="196"/>
      <c r="AE406" s="258"/>
      <c r="AF406" s="258"/>
      <c r="AG406" s="258"/>
      <c r="AH406" s="258"/>
      <c r="AI406" s="258"/>
      <c r="AJ406" s="258"/>
      <c r="AK406" s="258"/>
      <c r="AL406" s="258"/>
      <c r="AM406" s="258"/>
    </row>
    <row r="407" spans="4:39" s="242" customFormat="1" x14ac:dyDescent="0.2">
      <c r="O407" s="258"/>
      <c r="P407" s="164"/>
      <c r="Q407" s="201"/>
      <c r="R407" s="200"/>
      <c r="S407" s="200"/>
      <c r="T407" s="200"/>
      <c r="U407" s="196"/>
      <c r="V407" s="196"/>
      <c r="W407" s="196"/>
      <c r="X407" s="196"/>
      <c r="Y407" s="196"/>
      <c r="Z407" s="196"/>
      <c r="AA407" s="196"/>
      <c r="AB407" s="196"/>
      <c r="AC407" s="196"/>
      <c r="AD407" s="196"/>
      <c r="AE407" s="258"/>
      <c r="AF407" s="258"/>
      <c r="AG407" s="258"/>
      <c r="AH407" s="258"/>
      <c r="AI407" s="258"/>
      <c r="AJ407" s="258"/>
      <c r="AK407" s="258"/>
      <c r="AL407" s="258"/>
      <c r="AM407" s="258"/>
    </row>
    <row r="408" spans="4:39" s="242" customFormat="1" x14ac:dyDescent="0.2">
      <c r="O408" s="258"/>
      <c r="P408" s="164"/>
      <c r="Q408" s="201"/>
      <c r="R408" s="200"/>
      <c r="S408" s="200"/>
      <c r="T408" s="200"/>
      <c r="U408" s="196"/>
      <c r="V408" s="196"/>
      <c r="W408" s="196"/>
      <c r="X408" s="196"/>
      <c r="Y408" s="196"/>
      <c r="Z408" s="196"/>
      <c r="AA408" s="196"/>
      <c r="AB408" s="196"/>
      <c r="AC408" s="196"/>
      <c r="AD408" s="196"/>
      <c r="AE408" s="258"/>
      <c r="AF408" s="258"/>
      <c r="AG408" s="258"/>
      <c r="AH408" s="258"/>
      <c r="AI408" s="258"/>
      <c r="AJ408" s="258"/>
      <c r="AK408" s="258"/>
      <c r="AL408" s="258"/>
      <c r="AM408" s="258"/>
    </row>
    <row r="409" spans="4:39" s="242" customFormat="1" x14ac:dyDescent="0.2">
      <c r="O409" s="258"/>
      <c r="P409" s="164"/>
      <c r="Q409" s="201"/>
      <c r="R409" s="200"/>
      <c r="S409" s="200"/>
      <c r="T409" s="200"/>
      <c r="U409" s="196"/>
      <c r="V409" s="196"/>
      <c r="W409" s="196"/>
      <c r="X409" s="196"/>
      <c r="Y409" s="196"/>
      <c r="Z409" s="196"/>
      <c r="AA409" s="196"/>
      <c r="AB409" s="196"/>
      <c r="AC409" s="196"/>
      <c r="AD409" s="196"/>
      <c r="AE409" s="258"/>
      <c r="AF409" s="258"/>
      <c r="AG409" s="258"/>
      <c r="AH409" s="258"/>
      <c r="AI409" s="258"/>
      <c r="AJ409" s="258"/>
      <c r="AK409" s="258"/>
      <c r="AL409" s="258"/>
      <c r="AM409" s="258"/>
    </row>
    <row r="410" spans="4:39" s="242" customFormat="1" x14ac:dyDescent="0.2">
      <c r="O410" s="258"/>
      <c r="P410" s="164"/>
      <c r="Q410" s="201"/>
      <c r="R410" s="200"/>
      <c r="S410" s="200"/>
      <c r="T410" s="200"/>
      <c r="U410" s="196"/>
      <c r="V410" s="196"/>
      <c r="W410" s="196"/>
      <c r="X410" s="196"/>
      <c r="Y410" s="196"/>
      <c r="Z410" s="196"/>
      <c r="AA410" s="196"/>
      <c r="AB410" s="196"/>
      <c r="AC410" s="196"/>
      <c r="AD410" s="196"/>
      <c r="AE410" s="258"/>
      <c r="AF410" s="258"/>
      <c r="AG410" s="258"/>
      <c r="AH410" s="258"/>
      <c r="AI410" s="258"/>
      <c r="AJ410" s="258"/>
      <c r="AK410" s="258"/>
      <c r="AL410" s="258"/>
      <c r="AM410" s="258"/>
    </row>
    <row r="411" spans="4:39" s="242" customFormat="1" x14ac:dyDescent="0.2">
      <c r="O411" s="258"/>
      <c r="P411" s="164"/>
      <c r="Q411" s="201"/>
      <c r="R411" s="200"/>
      <c r="S411" s="200"/>
      <c r="T411" s="200"/>
      <c r="U411" s="196"/>
      <c r="V411" s="196"/>
      <c r="W411" s="196"/>
      <c r="X411" s="196"/>
      <c r="Y411" s="196"/>
      <c r="Z411" s="196"/>
      <c r="AA411" s="196"/>
      <c r="AB411" s="196"/>
      <c r="AC411" s="196"/>
      <c r="AD411" s="196"/>
      <c r="AE411" s="258"/>
      <c r="AF411" s="258"/>
      <c r="AG411" s="258"/>
      <c r="AH411" s="258"/>
      <c r="AI411" s="258"/>
      <c r="AJ411" s="258"/>
      <c r="AK411" s="258"/>
      <c r="AL411" s="258"/>
      <c r="AM411" s="258"/>
    </row>
    <row r="412" spans="4:39" s="242" customFormat="1" x14ac:dyDescent="0.2">
      <c r="O412" s="258"/>
      <c r="P412" s="164"/>
      <c r="Q412" s="201"/>
      <c r="R412" s="200"/>
      <c r="S412" s="200"/>
      <c r="T412" s="200"/>
      <c r="U412" s="196"/>
      <c r="V412" s="196"/>
      <c r="W412" s="196"/>
      <c r="X412" s="196"/>
      <c r="Y412" s="196"/>
      <c r="Z412" s="196"/>
      <c r="AA412" s="196"/>
      <c r="AB412" s="196"/>
      <c r="AC412" s="196"/>
      <c r="AD412" s="196"/>
      <c r="AE412" s="258"/>
      <c r="AF412" s="258"/>
      <c r="AG412" s="258"/>
      <c r="AH412" s="258"/>
      <c r="AI412" s="258"/>
      <c r="AJ412" s="258"/>
      <c r="AK412" s="258"/>
      <c r="AL412" s="258"/>
      <c r="AM412" s="258"/>
    </row>
    <row r="413" spans="4:39" s="242" customFormat="1" x14ac:dyDescent="0.2">
      <c r="O413" s="258"/>
      <c r="P413" s="164"/>
      <c r="Q413" s="201"/>
      <c r="R413" s="200"/>
      <c r="S413" s="200"/>
      <c r="T413" s="200"/>
      <c r="U413" s="196"/>
      <c r="V413" s="196"/>
      <c r="W413" s="196"/>
      <c r="X413" s="196"/>
      <c r="Y413" s="196"/>
      <c r="Z413" s="196"/>
      <c r="AA413" s="196"/>
      <c r="AB413" s="196"/>
      <c r="AC413" s="196"/>
      <c r="AD413" s="196"/>
      <c r="AE413" s="258"/>
      <c r="AF413" s="258"/>
      <c r="AG413" s="258"/>
      <c r="AH413" s="258"/>
      <c r="AI413" s="258"/>
      <c r="AJ413" s="258"/>
      <c r="AK413" s="258"/>
      <c r="AL413" s="258"/>
      <c r="AM413" s="258"/>
    </row>
    <row r="414" spans="4:39" s="242" customFormat="1" x14ac:dyDescent="0.2">
      <c r="O414" s="258"/>
      <c r="P414" s="164"/>
      <c r="Q414" s="201"/>
      <c r="R414" s="200"/>
      <c r="S414" s="200"/>
      <c r="T414" s="200"/>
      <c r="U414" s="196"/>
      <c r="V414" s="196"/>
      <c r="W414" s="196"/>
      <c r="X414" s="196"/>
      <c r="Y414" s="196"/>
      <c r="Z414" s="196"/>
      <c r="AA414" s="196"/>
      <c r="AB414" s="196"/>
      <c r="AC414" s="196"/>
      <c r="AD414" s="196"/>
      <c r="AE414" s="258"/>
      <c r="AF414" s="258"/>
      <c r="AG414" s="258"/>
      <c r="AH414" s="258"/>
      <c r="AI414" s="258"/>
      <c r="AJ414" s="258"/>
      <c r="AK414" s="258"/>
      <c r="AL414" s="258"/>
      <c r="AM414" s="258"/>
    </row>
    <row r="415" spans="4:39" s="242" customFormat="1" x14ac:dyDescent="0.2">
      <c r="O415" s="258"/>
      <c r="P415" s="164"/>
      <c r="Q415" s="201"/>
      <c r="R415" s="200"/>
      <c r="S415" s="200"/>
      <c r="T415" s="200"/>
      <c r="U415" s="196"/>
      <c r="V415" s="196"/>
      <c r="W415" s="196"/>
      <c r="X415" s="196"/>
      <c r="Y415" s="196"/>
      <c r="Z415" s="196"/>
      <c r="AA415" s="196"/>
      <c r="AB415" s="196"/>
      <c r="AC415" s="196"/>
      <c r="AD415" s="196"/>
      <c r="AE415" s="258"/>
      <c r="AF415" s="258"/>
      <c r="AG415" s="258"/>
      <c r="AH415" s="258"/>
      <c r="AI415" s="258"/>
      <c r="AJ415" s="258"/>
      <c r="AK415" s="258"/>
      <c r="AL415" s="258"/>
      <c r="AM415" s="258"/>
    </row>
    <row r="416" spans="4:39" s="242" customFormat="1" x14ac:dyDescent="0.2">
      <c r="O416" s="258"/>
      <c r="P416" s="164"/>
      <c r="Q416" s="201"/>
      <c r="R416" s="200"/>
      <c r="S416" s="200"/>
      <c r="T416" s="200"/>
      <c r="U416" s="196"/>
      <c r="V416" s="196"/>
      <c r="W416" s="196"/>
      <c r="X416" s="196"/>
      <c r="Y416" s="196"/>
      <c r="Z416" s="196"/>
      <c r="AA416" s="196"/>
      <c r="AB416" s="196"/>
      <c r="AC416" s="196"/>
      <c r="AD416" s="196"/>
      <c r="AE416" s="258"/>
      <c r="AF416" s="258"/>
      <c r="AG416" s="258"/>
      <c r="AH416" s="258"/>
      <c r="AI416" s="258"/>
      <c r="AJ416" s="258"/>
      <c r="AK416" s="258"/>
      <c r="AL416" s="258"/>
      <c r="AM416" s="258"/>
    </row>
    <row r="417" spans="15:39" s="242" customFormat="1" x14ac:dyDescent="0.2">
      <c r="O417" s="258"/>
      <c r="P417" s="164"/>
      <c r="Q417" s="201"/>
      <c r="R417" s="200"/>
      <c r="S417" s="200"/>
      <c r="T417" s="200"/>
      <c r="U417" s="196"/>
      <c r="V417" s="196"/>
      <c r="W417" s="196"/>
      <c r="X417" s="196"/>
      <c r="Y417" s="196"/>
      <c r="Z417" s="196"/>
      <c r="AA417" s="196"/>
      <c r="AB417" s="196"/>
      <c r="AC417" s="196"/>
      <c r="AD417" s="196"/>
      <c r="AE417" s="258"/>
      <c r="AF417" s="258"/>
      <c r="AG417" s="258"/>
      <c r="AH417" s="258"/>
      <c r="AI417" s="258"/>
      <c r="AJ417" s="258"/>
      <c r="AK417" s="258"/>
      <c r="AL417" s="258"/>
      <c r="AM417" s="258"/>
    </row>
    <row r="418" spans="15:39" s="242" customFormat="1" x14ac:dyDescent="0.2">
      <c r="O418" s="258"/>
      <c r="P418" s="164"/>
      <c r="Q418" s="201"/>
      <c r="R418" s="200"/>
      <c r="S418" s="200"/>
      <c r="T418" s="200"/>
      <c r="U418" s="196"/>
      <c r="V418" s="196"/>
      <c r="W418" s="196"/>
      <c r="X418" s="196"/>
      <c r="Y418" s="196"/>
      <c r="Z418" s="196"/>
      <c r="AA418" s="196"/>
      <c r="AB418" s="196"/>
      <c r="AC418" s="196"/>
      <c r="AD418" s="196"/>
      <c r="AE418" s="258"/>
      <c r="AF418" s="258"/>
      <c r="AG418" s="258"/>
      <c r="AH418" s="258"/>
      <c r="AI418" s="258"/>
      <c r="AJ418" s="258"/>
      <c r="AK418" s="258"/>
      <c r="AL418" s="258"/>
      <c r="AM418" s="258"/>
    </row>
    <row r="419" spans="15:39" s="242" customFormat="1" x14ac:dyDescent="0.2">
      <c r="O419" s="258"/>
      <c r="P419" s="164"/>
      <c r="Q419" s="201"/>
      <c r="R419" s="200"/>
      <c r="S419" s="200"/>
      <c r="T419" s="200"/>
      <c r="U419" s="196"/>
      <c r="V419" s="196"/>
      <c r="W419" s="196"/>
      <c r="X419" s="196"/>
      <c r="Y419" s="196"/>
      <c r="Z419" s="196"/>
      <c r="AA419" s="196"/>
      <c r="AB419" s="196"/>
      <c r="AC419" s="196"/>
      <c r="AD419" s="196"/>
      <c r="AE419" s="258"/>
      <c r="AF419" s="258"/>
      <c r="AG419" s="258"/>
      <c r="AH419" s="258"/>
      <c r="AI419" s="258"/>
      <c r="AJ419" s="258"/>
      <c r="AK419" s="258"/>
      <c r="AL419" s="258"/>
      <c r="AM419" s="258"/>
    </row>
    <row r="420" spans="15:39" s="242" customFormat="1" x14ac:dyDescent="0.2">
      <c r="O420" s="258"/>
      <c r="P420" s="164"/>
      <c r="Q420" s="201"/>
      <c r="R420" s="200"/>
      <c r="S420" s="200"/>
      <c r="T420" s="200"/>
      <c r="U420" s="196"/>
      <c r="V420" s="196"/>
      <c r="W420" s="196"/>
      <c r="X420" s="196"/>
      <c r="Y420" s="196"/>
      <c r="Z420" s="196"/>
      <c r="AA420" s="196"/>
      <c r="AB420" s="196"/>
      <c r="AC420" s="196"/>
      <c r="AD420" s="196"/>
      <c r="AE420" s="258"/>
      <c r="AF420" s="258"/>
      <c r="AG420" s="258"/>
      <c r="AH420" s="258"/>
      <c r="AI420" s="258"/>
      <c r="AJ420" s="258"/>
      <c r="AK420" s="258"/>
      <c r="AL420" s="258"/>
      <c r="AM420" s="258"/>
    </row>
    <row r="421" spans="15:39" s="242" customFormat="1" x14ac:dyDescent="0.2">
      <c r="O421" s="258"/>
      <c r="P421" s="164"/>
      <c r="Q421" s="201"/>
      <c r="R421" s="200"/>
      <c r="S421" s="200"/>
      <c r="T421" s="200"/>
      <c r="U421" s="196"/>
      <c r="V421" s="196"/>
      <c r="W421" s="196"/>
      <c r="X421" s="196"/>
      <c r="Y421" s="196"/>
      <c r="Z421" s="196"/>
      <c r="AA421" s="196"/>
      <c r="AB421" s="196"/>
      <c r="AC421" s="196"/>
      <c r="AD421" s="196"/>
      <c r="AE421" s="258"/>
      <c r="AF421" s="258"/>
      <c r="AG421" s="258"/>
      <c r="AH421" s="258"/>
      <c r="AI421" s="258"/>
      <c r="AJ421" s="258"/>
      <c r="AK421" s="258"/>
      <c r="AL421" s="258"/>
      <c r="AM421" s="258"/>
    </row>
    <row r="422" spans="15:39" s="242" customFormat="1" x14ac:dyDescent="0.2">
      <c r="O422" s="258"/>
      <c r="P422" s="164"/>
      <c r="Q422" s="201"/>
      <c r="R422" s="200"/>
      <c r="S422" s="200"/>
      <c r="T422" s="200"/>
      <c r="U422" s="196"/>
      <c r="V422" s="196"/>
      <c r="W422" s="196"/>
      <c r="X422" s="196"/>
      <c r="Y422" s="196"/>
      <c r="Z422" s="196"/>
      <c r="AA422" s="196"/>
      <c r="AB422" s="196"/>
      <c r="AC422" s="196"/>
      <c r="AD422" s="196"/>
      <c r="AE422" s="258"/>
      <c r="AF422" s="258"/>
      <c r="AG422" s="258"/>
      <c r="AH422" s="258"/>
      <c r="AI422" s="258"/>
      <c r="AJ422" s="258"/>
      <c r="AK422" s="258"/>
      <c r="AL422" s="258"/>
      <c r="AM422" s="258"/>
    </row>
    <row r="423" spans="15:39" s="242" customFormat="1" x14ac:dyDescent="0.2">
      <c r="O423" s="258"/>
      <c r="P423" s="164"/>
      <c r="Q423" s="201"/>
      <c r="R423" s="200"/>
      <c r="S423" s="200"/>
      <c r="T423" s="200"/>
      <c r="U423" s="196"/>
      <c r="V423" s="196"/>
      <c r="W423" s="196"/>
      <c r="X423" s="196"/>
      <c r="Y423" s="196"/>
      <c r="Z423" s="196"/>
      <c r="AA423" s="196"/>
      <c r="AB423" s="196"/>
      <c r="AC423" s="196"/>
      <c r="AD423" s="196"/>
      <c r="AE423" s="258"/>
      <c r="AF423" s="258"/>
      <c r="AG423" s="258"/>
      <c r="AH423" s="258"/>
      <c r="AI423" s="258"/>
      <c r="AJ423" s="258"/>
      <c r="AK423" s="258"/>
      <c r="AL423" s="258"/>
      <c r="AM423" s="258"/>
    </row>
    <row r="424" spans="15:39" s="242" customFormat="1" x14ac:dyDescent="0.2">
      <c r="O424" s="258"/>
      <c r="P424" s="164"/>
      <c r="Q424" s="201"/>
      <c r="R424" s="200"/>
      <c r="S424" s="200"/>
      <c r="T424" s="200"/>
      <c r="U424" s="196"/>
      <c r="V424" s="196"/>
      <c r="W424" s="196"/>
      <c r="X424" s="196"/>
      <c r="Y424" s="196"/>
      <c r="Z424" s="196"/>
      <c r="AA424" s="196"/>
      <c r="AB424" s="196"/>
      <c r="AC424" s="196"/>
      <c r="AD424" s="196"/>
      <c r="AE424" s="258"/>
      <c r="AF424" s="258"/>
      <c r="AG424" s="258"/>
      <c r="AH424" s="258"/>
      <c r="AI424" s="258"/>
      <c r="AJ424" s="258"/>
      <c r="AK424" s="258"/>
      <c r="AL424" s="258"/>
      <c r="AM424" s="258"/>
    </row>
    <row r="425" spans="15:39" s="242" customFormat="1" x14ac:dyDescent="0.2">
      <c r="O425" s="258"/>
      <c r="P425" s="164"/>
      <c r="Q425" s="201"/>
      <c r="R425" s="200"/>
      <c r="S425" s="200"/>
      <c r="T425" s="200"/>
      <c r="U425" s="196"/>
      <c r="V425" s="196"/>
      <c r="W425" s="196"/>
      <c r="X425" s="196"/>
      <c r="Y425" s="196"/>
      <c r="Z425" s="196"/>
      <c r="AA425" s="196"/>
      <c r="AB425" s="196"/>
      <c r="AC425" s="196"/>
      <c r="AD425" s="196"/>
      <c r="AE425" s="258"/>
      <c r="AF425" s="258"/>
      <c r="AG425" s="258"/>
      <c r="AH425" s="258"/>
      <c r="AI425" s="258"/>
      <c r="AJ425" s="258"/>
      <c r="AK425" s="258"/>
      <c r="AL425" s="258"/>
      <c r="AM425" s="258"/>
    </row>
    <row r="426" spans="15:39" s="242" customFormat="1" x14ac:dyDescent="0.2">
      <c r="O426" s="258"/>
      <c r="P426" s="164"/>
      <c r="Q426" s="201"/>
      <c r="R426" s="200"/>
      <c r="S426" s="200"/>
      <c r="T426" s="200"/>
      <c r="U426" s="196"/>
      <c r="V426" s="196"/>
      <c r="W426" s="196"/>
      <c r="X426" s="196"/>
      <c r="Y426" s="196"/>
      <c r="Z426" s="196"/>
      <c r="AA426" s="196"/>
      <c r="AB426" s="196"/>
      <c r="AC426" s="196"/>
      <c r="AD426" s="196"/>
      <c r="AE426" s="258"/>
      <c r="AF426" s="258"/>
      <c r="AG426" s="258"/>
      <c r="AH426" s="258"/>
      <c r="AI426" s="258"/>
      <c r="AJ426" s="258"/>
      <c r="AK426" s="258"/>
      <c r="AL426" s="258"/>
      <c r="AM426" s="258"/>
    </row>
    <row r="427" spans="15:39" s="242" customFormat="1" x14ac:dyDescent="0.2">
      <c r="O427" s="258"/>
      <c r="P427" s="164"/>
      <c r="Q427" s="201"/>
      <c r="R427" s="200"/>
      <c r="S427" s="200"/>
      <c r="T427" s="200"/>
      <c r="U427" s="196"/>
      <c r="V427" s="196"/>
      <c r="W427" s="196"/>
      <c r="X427" s="196"/>
      <c r="Y427" s="196"/>
      <c r="Z427" s="196"/>
      <c r="AA427" s="196"/>
      <c r="AB427" s="196"/>
      <c r="AC427" s="196"/>
      <c r="AD427" s="196"/>
      <c r="AE427" s="258"/>
      <c r="AF427" s="258"/>
      <c r="AG427" s="258"/>
      <c r="AH427" s="258"/>
      <c r="AI427" s="258"/>
      <c r="AJ427" s="258"/>
      <c r="AK427" s="258"/>
      <c r="AL427" s="258"/>
      <c r="AM427" s="258"/>
    </row>
    <row r="428" spans="15:39" s="242" customFormat="1" x14ac:dyDescent="0.2">
      <c r="O428" s="258"/>
      <c r="P428" s="164"/>
      <c r="Q428" s="201"/>
      <c r="R428" s="200"/>
      <c r="S428" s="200"/>
      <c r="T428" s="200"/>
      <c r="U428" s="196"/>
      <c r="V428" s="196"/>
      <c r="W428" s="196"/>
      <c r="X428" s="196"/>
      <c r="Y428" s="196"/>
      <c r="Z428" s="196"/>
      <c r="AA428" s="196"/>
      <c r="AB428" s="196"/>
      <c r="AC428" s="196"/>
      <c r="AD428" s="196"/>
      <c r="AE428" s="258"/>
      <c r="AF428" s="258"/>
      <c r="AG428" s="258"/>
      <c r="AH428" s="258"/>
      <c r="AI428" s="258"/>
      <c r="AJ428" s="258"/>
      <c r="AK428" s="258"/>
      <c r="AL428" s="258"/>
      <c r="AM428" s="258"/>
    </row>
    <row r="429" spans="15:39" s="242" customFormat="1" x14ac:dyDescent="0.2">
      <c r="O429" s="258"/>
      <c r="P429" s="164"/>
      <c r="Q429" s="201"/>
      <c r="R429" s="200"/>
      <c r="S429" s="200"/>
      <c r="T429" s="200"/>
      <c r="U429" s="196"/>
      <c r="V429" s="196"/>
      <c r="W429" s="196"/>
      <c r="X429" s="196"/>
      <c r="Y429" s="196"/>
      <c r="Z429" s="196"/>
      <c r="AA429" s="196"/>
      <c r="AB429" s="196"/>
      <c r="AC429" s="196"/>
      <c r="AD429" s="196"/>
      <c r="AE429" s="258"/>
      <c r="AF429" s="258"/>
      <c r="AG429" s="258"/>
      <c r="AH429" s="258"/>
      <c r="AI429" s="258"/>
      <c r="AJ429" s="258"/>
      <c r="AK429" s="258"/>
      <c r="AL429" s="258"/>
      <c r="AM429" s="258"/>
    </row>
    <row r="430" spans="15:39" s="242" customFormat="1" x14ac:dyDescent="0.2">
      <c r="O430" s="258"/>
      <c r="P430" s="164"/>
      <c r="Q430" s="201"/>
      <c r="R430" s="200"/>
      <c r="S430" s="200"/>
      <c r="T430" s="200"/>
      <c r="U430" s="196"/>
      <c r="V430" s="196"/>
      <c r="W430" s="196"/>
      <c r="X430" s="196"/>
      <c r="Y430" s="196"/>
      <c r="Z430" s="196"/>
      <c r="AA430" s="196"/>
      <c r="AB430" s="196"/>
      <c r="AC430" s="196"/>
      <c r="AD430" s="196"/>
      <c r="AE430" s="258"/>
      <c r="AF430" s="258"/>
      <c r="AG430" s="258"/>
      <c r="AH430" s="258"/>
      <c r="AI430" s="258"/>
      <c r="AJ430" s="258"/>
      <c r="AK430" s="258"/>
      <c r="AL430" s="258"/>
      <c r="AM430" s="258"/>
    </row>
    <row r="431" spans="15:39" s="242" customFormat="1" x14ac:dyDescent="0.2">
      <c r="O431" s="258"/>
      <c r="P431" s="164"/>
      <c r="Q431" s="201"/>
      <c r="R431" s="200"/>
      <c r="S431" s="200"/>
      <c r="T431" s="200"/>
      <c r="U431" s="196"/>
      <c r="V431" s="196"/>
      <c r="W431" s="196"/>
      <c r="X431" s="196"/>
      <c r="Y431" s="196"/>
      <c r="Z431" s="196"/>
      <c r="AA431" s="196"/>
      <c r="AB431" s="196"/>
      <c r="AC431" s="196"/>
      <c r="AD431" s="196"/>
      <c r="AE431" s="258"/>
      <c r="AF431" s="258"/>
      <c r="AG431" s="258"/>
      <c r="AH431" s="258"/>
      <c r="AI431" s="258"/>
      <c r="AJ431" s="258"/>
      <c r="AK431" s="258"/>
      <c r="AL431" s="258"/>
      <c r="AM431" s="258"/>
    </row>
    <row r="432" spans="15:39" s="242" customFormat="1" x14ac:dyDescent="0.2">
      <c r="O432" s="258"/>
      <c r="P432" s="164"/>
      <c r="Q432" s="201"/>
      <c r="R432" s="200"/>
      <c r="S432" s="200"/>
      <c r="T432" s="200"/>
      <c r="U432" s="196"/>
      <c r="V432" s="196"/>
      <c r="W432" s="196"/>
      <c r="X432" s="196"/>
      <c r="Y432" s="196"/>
      <c r="Z432" s="196"/>
      <c r="AA432" s="196"/>
      <c r="AB432" s="196"/>
      <c r="AC432" s="196"/>
      <c r="AD432" s="196"/>
      <c r="AE432" s="258"/>
      <c r="AF432" s="258"/>
      <c r="AG432" s="258"/>
      <c r="AH432" s="258"/>
      <c r="AI432" s="258"/>
      <c r="AJ432" s="258"/>
      <c r="AK432" s="258"/>
      <c r="AL432" s="258"/>
      <c r="AM432" s="258"/>
    </row>
    <row r="433" spans="4:39" s="242" customFormat="1" x14ac:dyDescent="0.2">
      <c r="O433" s="258"/>
      <c r="P433" s="164"/>
      <c r="Q433" s="201"/>
      <c r="R433" s="200"/>
      <c r="S433" s="200"/>
      <c r="T433" s="200"/>
      <c r="U433" s="196"/>
      <c r="V433" s="196"/>
      <c r="W433" s="196"/>
      <c r="X433" s="196"/>
      <c r="Y433" s="196"/>
      <c r="Z433" s="196"/>
      <c r="AA433" s="196"/>
      <c r="AB433" s="196"/>
      <c r="AC433" s="196"/>
      <c r="AD433" s="196"/>
      <c r="AE433" s="258"/>
      <c r="AF433" s="258"/>
      <c r="AG433" s="258"/>
      <c r="AH433" s="258"/>
      <c r="AI433" s="258"/>
      <c r="AJ433" s="258"/>
      <c r="AK433" s="258"/>
      <c r="AL433" s="258"/>
      <c r="AM433" s="258"/>
    </row>
    <row r="434" spans="4:39" s="242" customFormat="1" x14ac:dyDescent="0.2">
      <c r="O434" s="258"/>
      <c r="P434" s="164"/>
      <c r="Q434" s="201"/>
      <c r="R434" s="200"/>
      <c r="S434" s="200"/>
      <c r="T434" s="200"/>
      <c r="U434" s="196"/>
      <c r="V434" s="196"/>
      <c r="W434" s="196"/>
      <c r="X434" s="196"/>
      <c r="Y434" s="196"/>
      <c r="Z434" s="196"/>
      <c r="AA434" s="196"/>
      <c r="AB434" s="196"/>
      <c r="AC434" s="196"/>
      <c r="AD434" s="196"/>
      <c r="AE434" s="258"/>
      <c r="AF434" s="258"/>
      <c r="AG434" s="258"/>
      <c r="AH434" s="258"/>
      <c r="AI434" s="258"/>
      <c r="AJ434" s="258"/>
      <c r="AK434" s="258"/>
      <c r="AL434" s="258"/>
      <c r="AM434" s="258"/>
    </row>
    <row r="435" spans="4:39" s="242" customFormat="1" x14ac:dyDescent="0.2">
      <c r="O435" s="258"/>
      <c r="P435" s="164"/>
      <c r="Q435" s="201"/>
      <c r="R435" s="200"/>
      <c r="S435" s="200"/>
      <c r="T435" s="200"/>
      <c r="U435" s="196"/>
      <c r="V435" s="196"/>
      <c r="W435" s="196"/>
      <c r="X435" s="196"/>
      <c r="Y435" s="196"/>
      <c r="Z435" s="196"/>
      <c r="AA435" s="196"/>
      <c r="AB435" s="196"/>
      <c r="AC435" s="196"/>
      <c r="AD435" s="196"/>
      <c r="AE435" s="258"/>
      <c r="AF435" s="258"/>
      <c r="AG435" s="258"/>
      <c r="AH435" s="258"/>
      <c r="AI435" s="258"/>
      <c r="AJ435" s="258"/>
      <c r="AK435" s="258"/>
      <c r="AL435" s="258"/>
      <c r="AM435" s="258"/>
    </row>
    <row r="436" spans="4:39" x14ac:dyDescent="0.2">
      <c r="D436" s="185"/>
      <c r="E436" s="185"/>
      <c r="F436" s="185"/>
      <c r="G436" s="185"/>
      <c r="H436" s="185"/>
    </row>
    <row r="437" spans="4:39" x14ac:dyDescent="0.2">
      <c r="D437" s="185"/>
      <c r="E437" s="185"/>
      <c r="F437" s="185"/>
      <c r="G437" s="185"/>
      <c r="H437" s="185"/>
    </row>
    <row r="438" spans="4:39" x14ac:dyDescent="0.2">
      <c r="D438" s="185"/>
      <c r="E438" s="185"/>
      <c r="F438" s="185"/>
      <c r="G438" s="185"/>
    </row>
    <row r="439" spans="4:39" x14ac:dyDescent="0.2">
      <c r="D439" s="185"/>
      <c r="E439" s="185"/>
      <c r="F439" s="185"/>
      <c r="G439" s="185"/>
    </row>
  </sheetData>
  <sheetProtection password="EBD2" sheet="1" objects="1" scenarios="1" selectLockedCells="1"/>
  <mergeCells count="96">
    <mergeCell ref="E1:K1"/>
    <mergeCell ref="D81:G81"/>
    <mergeCell ref="H82:J82"/>
    <mergeCell ref="H83:M83"/>
    <mergeCell ref="K82:M82"/>
    <mergeCell ref="C71:D71"/>
    <mergeCell ref="H68:I68"/>
    <mergeCell ref="C74:G74"/>
    <mergeCell ref="H74:J76"/>
    <mergeCell ref="C68:D68"/>
    <mergeCell ref="E68:F68"/>
    <mergeCell ref="H71:I71"/>
    <mergeCell ref="E4:G4"/>
    <mergeCell ref="D83:G83"/>
    <mergeCell ref="D78:G78"/>
    <mergeCell ref="D80:G80"/>
    <mergeCell ref="F2:K2"/>
    <mergeCell ref="F3:K3"/>
    <mergeCell ref="D15:M15"/>
    <mergeCell ref="D58:G58"/>
    <mergeCell ref="J57:M57"/>
    <mergeCell ref="E29:F29"/>
    <mergeCell ref="J47:M47"/>
    <mergeCell ref="G29:H29"/>
    <mergeCell ref="J48:M48"/>
    <mergeCell ref="D32:H33"/>
    <mergeCell ref="I41:M41"/>
    <mergeCell ref="K13:M13"/>
    <mergeCell ref="I43:J43"/>
    <mergeCell ref="D52:F53"/>
    <mergeCell ref="G13:I13"/>
    <mergeCell ref="H4:M4"/>
    <mergeCell ref="AF6:AL6"/>
    <mergeCell ref="C9:D9"/>
    <mergeCell ref="E9:M9"/>
    <mergeCell ref="AG9:AM9"/>
    <mergeCell ref="AG11:AM11"/>
    <mergeCell ref="E11:G11"/>
    <mergeCell ref="K11:L11"/>
    <mergeCell ref="G7:K7"/>
    <mergeCell ref="AG13:AM13"/>
    <mergeCell ref="C94:M98"/>
    <mergeCell ref="J20:M20"/>
    <mergeCell ref="B134:N134"/>
    <mergeCell ref="C128:D128"/>
    <mergeCell ref="E128:M128"/>
    <mergeCell ref="C129:D129"/>
    <mergeCell ref="E129:M129"/>
    <mergeCell ref="H132:J132"/>
    <mergeCell ref="J108:M108"/>
    <mergeCell ref="D109:M109"/>
    <mergeCell ref="C110:G110"/>
    <mergeCell ref="C121:D121"/>
    <mergeCell ref="E121:M121"/>
    <mergeCell ref="C120:D120"/>
    <mergeCell ref="E120:M120"/>
    <mergeCell ref="H77:J81"/>
    <mergeCell ref="C127:D127"/>
    <mergeCell ref="E127:M127"/>
    <mergeCell ref="C122:D122"/>
    <mergeCell ref="E122:M122"/>
    <mergeCell ref="C126:D126"/>
    <mergeCell ref="E126:M126"/>
    <mergeCell ref="C124:D124"/>
    <mergeCell ref="E124:M124"/>
    <mergeCell ref="C125:D125"/>
    <mergeCell ref="E125:M125"/>
    <mergeCell ref="C123:D123"/>
    <mergeCell ref="E123:M123"/>
    <mergeCell ref="H86:M86"/>
    <mergeCell ref="H88:J88"/>
    <mergeCell ref="D92:L92"/>
    <mergeCell ref="D86:G86"/>
    <mergeCell ref="D84:G84"/>
    <mergeCell ref="D117:M117"/>
    <mergeCell ref="C119:D119"/>
    <mergeCell ref="E119:M119"/>
    <mergeCell ref="I110:L110"/>
    <mergeCell ref="C111:M112"/>
    <mergeCell ref="C100:M104"/>
    <mergeCell ref="C18:F18"/>
    <mergeCell ref="H85:M85"/>
    <mergeCell ref="K77:M81"/>
    <mergeCell ref="E71:F71"/>
    <mergeCell ref="D59:G59"/>
    <mergeCell ref="D60:G60"/>
    <mergeCell ref="K74:M76"/>
    <mergeCell ref="C62:G62"/>
    <mergeCell ref="D77:G77"/>
    <mergeCell ref="D75:G75"/>
    <mergeCell ref="D76:G76"/>
    <mergeCell ref="F70:J70"/>
    <mergeCell ref="D79:G79"/>
    <mergeCell ref="D82:G82"/>
    <mergeCell ref="D85:G85"/>
    <mergeCell ref="H84:M84"/>
  </mergeCells>
  <conditionalFormatting sqref="K17">
    <cfRule type="cellIs" dxfId="0" priority="1" operator="equal">
      <formula>"ERROR EN LAS FECHAS INTRODUCIDAS"</formula>
    </cfRule>
  </conditionalFormatting>
  <dataValidations xWindow="781" yWindow="717" count="18">
    <dataValidation type="list" allowBlank="1" showInputMessage="1" showErrorMessage="1" sqref="M92">
      <formula1>"SI,NO"</formula1>
    </dataValidation>
    <dataValidation allowBlank="1" showInputMessage="1" showErrorMessage="1" prompt="Adjuntar concesión" sqref="C53"/>
    <dataValidation type="list" allowBlank="1" showInputMessage="1" showErrorMessage="1" sqref="D41 D47">
      <formula1>"HOJA+Dieta!A:A"</formula1>
    </dataValidation>
    <dataValidation allowBlank="1" showErrorMessage="1" sqref="H11:I11"/>
    <dataValidation allowBlank="1" showInputMessage="1" showErrorMessage="1" prompt="Por favor verifique la adscripción al proyecto y en su caso justifíquelo en memoria anexa" sqref="G13:I13"/>
    <dataValidation allowBlank="1" showInputMessage="1" showErrorMessage="1" prompt="Escriba la categoría que posee en la institución a la que está vinculado" sqref="K11:L11"/>
    <dataValidation allowBlank="1" showInputMessage="1" showErrorMessage="1" prompt="Por defecto se captura el nº de cuenta introducido en el pre-viaje_x000a_" sqref="K13:M13"/>
    <dataValidation allowBlank="1" showInputMessage="1" showErrorMessage="1" promptTitle="COMISIÓN DE SERVICIO Y PRE-VIAJE" prompt="¡ATENCIÓN! RECUERDE QUE DEBE SOLICITAR LA AUTORIZACIÓN PARA LA COMISIÓN DE SERVICIO DE FORMA PREVIA AL VIAJE_x000a_" sqref="E9:M9"/>
    <dataValidation type="date" operator="greaterThan" allowBlank="1" showInputMessage="1" showErrorMessage="1" error="INTRODUZCA UNA FECHA CORRECTA" sqref="K18 M18">
      <formula1>40179</formula1>
    </dataValidation>
    <dataValidation type="decimal" operator="greaterThanOrEqual" allowBlank="1" showInputMessage="1" showErrorMessage="1" error="INDIQUE EL NÚMERO DE DÍAS DE MANUTENCIÓN: EJEMPLO 1,5 DIAS" sqref="E42:E44">
      <formula1>0</formula1>
    </dataValidation>
    <dataValidation type="whole" operator="greaterThanOrEqual" allowBlank="1" showInputMessage="1" showErrorMessage="1" error="INTRODUZCA LOS KILÓMETROS RECORRIDOS (sin decimales)" sqref="E29:F29">
      <formula1>0</formula1>
    </dataValidation>
    <dataValidation allowBlank="1" showInputMessage="1" showErrorMessage="1" prompt="Si hay más de un apunte sepárelos con comas" sqref="J24 J32 J49 J58"/>
    <dataValidation type="whole" operator="greaterThanOrEqual" allowBlank="1" showInputMessage="1" showErrorMessage="1" error="INDIQUE EL NÚMERO DE NOCHES DE ALOJAMIENTO" sqref="E48:E50">
      <formula1>0</formula1>
    </dataValidation>
    <dataValidation type="decimal" operator="greaterThanOrEqual" allowBlank="1" showInputMessage="1" showErrorMessage="1" error="INTRODUZCA UN IMPORTE VÁLIDO" sqref="K43 K60 K51 K34 K26 H58:H60 H48:H50">
      <formula1>0</formula1>
    </dataValidation>
    <dataValidation type="decimal" operator="greaterThanOrEqual" allowBlank="1" showInputMessage="1" showErrorMessage="1" error="INTRODUZCA UN IMPORTE VÁLIDO" prompt="Si usted NO es el Titular de la tarjeta no olvide indicar en observacion el NOMBRE de esta persona" sqref="K42 K59 K50 K33 K25">
      <formula1>0</formula1>
    </dataValidation>
    <dataValidation type="decimal" operator="greaterThanOrEqual" allowBlank="1" showInputMessage="1" showErrorMessage="1" error="INTRODUZCA UN IMPORTE VÁLIDO" prompt="Por favor indique a la izquierda el nº o nºs de apunte si hay factura/s  pagadas con anticipación a la Agencia de Viajes" sqref="K24 K58 K49 K32">
      <formula1>0</formula1>
    </dataValidation>
    <dataValidation type="decimal" operator="greaterThanOrEqual" allowBlank="1" showInputMessage="1" showErrorMessage="1" sqref="I18">
      <formula1>0</formula1>
    </dataValidation>
    <dataValidation type="list" allowBlank="1" showInputMessage="1" showErrorMessage="1" sqref="D42:D44 D48:D50">
      <formula1>$P:$P</formula1>
    </dataValidation>
  </dataValidations>
  <printOptions horizontalCentered="1"/>
  <pageMargins left="0.15748031496062992" right="0.31496062992125984" top="0.23622047244094491" bottom="0.15748031496062992" header="0.19685039370078741" footer="0.15748031496062992"/>
  <pageSetup paperSize="9" scale="74" fitToHeight="2" orientation="portrait" r:id="rId1"/>
  <rowBreaks count="1" manualBreakCount="1"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tabSelected="1" workbookViewId="0">
      <selection activeCell="B64" sqref="B64"/>
    </sheetView>
  </sheetViews>
  <sheetFormatPr baseColWidth="10" defaultRowHeight="12.75" x14ac:dyDescent="0.2"/>
  <cols>
    <col min="1" max="18" width="11.42578125" style="67"/>
    <col min="19" max="16384" width="11.42578125" style="300"/>
  </cols>
  <sheetData>
    <row r="1" spans="1:39" ht="106.5" customHeight="1" x14ac:dyDescent="0.3">
      <c r="B1" s="68"/>
      <c r="C1" s="68"/>
      <c r="D1" s="68"/>
      <c r="E1" s="453" t="s">
        <v>256</v>
      </c>
      <c r="F1" s="453"/>
      <c r="G1" s="453"/>
      <c r="H1" s="453"/>
      <c r="I1" s="453"/>
      <c r="J1" s="453"/>
      <c r="K1" s="68"/>
      <c r="L1" s="68"/>
      <c r="M1" s="68"/>
      <c r="N1" s="68"/>
      <c r="O1" s="290"/>
      <c r="P1" s="164"/>
      <c r="Q1" s="563"/>
      <c r="R1" s="563"/>
      <c r="S1" s="564"/>
      <c r="T1" s="564"/>
      <c r="U1" s="291"/>
      <c r="V1" s="291"/>
      <c r="W1" s="292"/>
      <c r="X1" s="292"/>
      <c r="Y1" s="292"/>
      <c r="Z1" s="292"/>
      <c r="AA1" s="292"/>
      <c r="AB1" s="292"/>
      <c r="AC1" s="292"/>
      <c r="AD1" s="293"/>
      <c r="AE1" s="293"/>
      <c r="AF1" s="293"/>
      <c r="AG1" s="293"/>
      <c r="AH1" s="293"/>
      <c r="AI1" s="293"/>
      <c r="AJ1" s="293"/>
      <c r="AK1" s="293"/>
      <c r="AL1" s="293"/>
      <c r="AM1" s="293"/>
    </row>
    <row r="2" spans="1:39" s="295" customFormat="1" ht="23.25" customHeight="1" x14ac:dyDescent="0.2">
      <c r="A2" s="294" t="s">
        <v>238</v>
      </c>
    </row>
    <row r="3" spans="1:39" x14ac:dyDescent="0.2">
      <c r="A3" s="296" t="s">
        <v>17</v>
      </c>
      <c r="B3" s="67" t="s">
        <v>244</v>
      </c>
    </row>
    <row r="4" spans="1:39" x14ac:dyDescent="0.2">
      <c r="A4" s="296"/>
      <c r="C4" s="67" t="s">
        <v>301</v>
      </c>
    </row>
    <row r="5" spans="1:39" x14ac:dyDescent="0.2">
      <c r="A5" s="296"/>
      <c r="C5" s="67" t="s">
        <v>249</v>
      </c>
    </row>
    <row r="6" spans="1:39" ht="6.75" customHeight="1" x14ac:dyDescent="0.2">
      <c r="A6" s="296"/>
    </row>
    <row r="7" spans="1:39" x14ac:dyDescent="0.2">
      <c r="A7" s="296" t="s">
        <v>20</v>
      </c>
      <c r="B7" s="67" t="s">
        <v>257</v>
      </c>
    </row>
    <row r="8" spans="1:39" x14ac:dyDescent="0.2">
      <c r="A8" s="296"/>
      <c r="C8" s="67" t="s">
        <v>302</v>
      </c>
    </row>
    <row r="9" spans="1:39" ht="8.25" customHeight="1" x14ac:dyDescent="0.2">
      <c r="A9" s="296"/>
    </row>
    <row r="10" spans="1:39" x14ac:dyDescent="0.2">
      <c r="A10" s="296" t="s">
        <v>23</v>
      </c>
      <c r="B10" s="67" t="s">
        <v>274</v>
      </c>
    </row>
    <row r="11" spans="1:39" x14ac:dyDescent="0.2">
      <c r="A11" s="296"/>
      <c r="C11" s="67" t="s">
        <v>303</v>
      </c>
    </row>
    <row r="12" spans="1:39" x14ac:dyDescent="0.2">
      <c r="A12" s="296"/>
      <c r="C12" s="67" t="s">
        <v>304</v>
      </c>
    </row>
    <row r="13" spans="1:39" x14ac:dyDescent="0.2">
      <c r="A13" s="296"/>
      <c r="C13" s="67" t="s">
        <v>275</v>
      </c>
    </row>
    <row r="14" spans="1:39" ht="7.5" customHeight="1" x14ac:dyDescent="0.2">
      <c r="A14" s="296"/>
    </row>
    <row r="15" spans="1:39" x14ac:dyDescent="0.2">
      <c r="A15" s="296" t="s">
        <v>240</v>
      </c>
      <c r="B15" s="67" t="s">
        <v>317</v>
      </c>
    </row>
    <row r="16" spans="1:39" ht="7.5" customHeight="1" x14ac:dyDescent="0.2">
      <c r="A16" s="296"/>
    </row>
    <row r="17" spans="1:3" x14ac:dyDescent="0.2">
      <c r="A17" s="296" t="s">
        <v>239</v>
      </c>
      <c r="B17" s="67" t="s">
        <v>276</v>
      </c>
    </row>
    <row r="18" spans="1:3" ht="6.75" customHeight="1" x14ac:dyDescent="0.2"/>
    <row r="19" spans="1:3" x14ac:dyDescent="0.2">
      <c r="A19" s="296" t="s">
        <v>241</v>
      </c>
      <c r="B19" s="67" t="s">
        <v>243</v>
      </c>
    </row>
    <row r="20" spans="1:3" ht="8.25" customHeight="1" x14ac:dyDescent="0.2">
      <c r="A20" s="296"/>
    </row>
    <row r="21" spans="1:3" s="295" customFormat="1" ht="26.25" customHeight="1" x14ac:dyDescent="0.2">
      <c r="A21" s="294" t="s">
        <v>237</v>
      </c>
    </row>
    <row r="22" spans="1:3" x14ac:dyDescent="0.2">
      <c r="A22" s="296" t="s">
        <v>250</v>
      </c>
      <c r="B22" s="67" t="s">
        <v>245</v>
      </c>
    </row>
    <row r="23" spans="1:3" x14ac:dyDescent="0.2">
      <c r="A23" s="296"/>
      <c r="C23" s="67" t="s">
        <v>269</v>
      </c>
    </row>
    <row r="24" spans="1:3" x14ac:dyDescent="0.2">
      <c r="A24" s="296"/>
      <c r="C24" s="67" t="s">
        <v>305</v>
      </c>
    </row>
    <row r="25" spans="1:3" ht="7.5" customHeight="1" x14ac:dyDescent="0.2">
      <c r="A25" s="296"/>
    </row>
    <row r="26" spans="1:3" x14ac:dyDescent="0.2">
      <c r="A26" s="296" t="s">
        <v>251</v>
      </c>
      <c r="B26" s="298" t="s">
        <v>267</v>
      </c>
    </row>
    <row r="27" spans="1:3" x14ac:dyDescent="0.2">
      <c r="A27" s="296"/>
      <c r="C27" s="67" t="s">
        <v>306</v>
      </c>
    </row>
    <row r="28" spans="1:3" x14ac:dyDescent="0.2">
      <c r="A28" s="296"/>
      <c r="C28" s="298" t="s">
        <v>266</v>
      </c>
    </row>
    <row r="29" spans="1:3" ht="7.5" customHeight="1" x14ac:dyDescent="0.2">
      <c r="A29" s="296"/>
    </row>
    <row r="30" spans="1:3" x14ac:dyDescent="0.2">
      <c r="A30" s="296" t="s">
        <v>252</v>
      </c>
      <c r="B30" s="67" t="s">
        <v>258</v>
      </c>
    </row>
    <row r="31" spans="1:3" x14ac:dyDescent="0.2">
      <c r="A31" s="296"/>
      <c r="C31" s="67" t="s">
        <v>307</v>
      </c>
    </row>
    <row r="32" spans="1:3" x14ac:dyDescent="0.2">
      <c r="A32" s="296"/>
      <c r="C32" s="67" t="s">
        <v>246</v>
      </c>
    </row>
    <row r="33" spans="1:18" ht="6.75" customHeight="1" x14ac:dyDescent="0.2">
      <c r="A33" s="296"/>
    </row>
    <row r="34" spans="1:18" x14ac:dyDescent="0.2">
      <c r="A34" s="296" t="s">
        <v>253</v>
      </c>
      <c r="B34" s="67" t="s">
        <v>247</v>
      </c>
    </row>
    <row r="35" spans="1:18" x14ac:dyDescent="0.2">
      <c r="A35" s="296"/>
      <c r="C35" s="67" t="s">
        <v>308</v>
      </c>
    </row>
    <row r="36" spans="1:18" x14ac:dyDescent="0.2">
      <c r="A36" s="296"/>
      <c r="C36" s="67" t="s">
        <v>309</v>
      </c>
    </row>
    <row r="37" spans="1:18" ht="7.5" customHeight="1" x14ac:dyDescent="0.2">
      <c r="A37" s="296"/>
    </row>
    <row r="38" spans="1:18" x14ac:dyDescent="0.2">
      <c r="A38" s="296" t="s">
        <v>254</v>
      </c>
      <c r="B38" s="67" t="s">
        <v>268</v>
      </c>
    </row>
    <row r="39" spans="1:18" x14ac:dyDescent="0.2">
      <c r="A39" s="296"/>
      <c r="C39" s="67" t="s">
        <v>310</v>
      </c>
    </row>
    <row r="40" spans="1:18" x14ac:dyDescent="0.2">
      <c r="A40" s="296"/>
      <c r="C40" s="67" t="s">
        <v>248</v>
      </c>
    </row>
    <row r="41" spans="1:18" s="305" customFormat="1" x14ac:dyDescent="0.2">
      <c r="A41" s="296"/>
      <c r="B41" s="67"/>
      <c r="C41" s="67" t="s">
        <v>311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1:18" s="305" customFormat="1" ht="12.75" customHeight="1" x14ac:dyDescent="0.2">
      <c r="A42" s="296"/>
      <c r="B42" s="67"/>
      <c r="C42" s="565" t="s">
        <v>285</v>
      </c>
      <c r="D42" s="565"/>
      <c r="E42" s="565"/>
      <c r="F42" s="565"/>
      <c r="G42" s="565"/>
      <c r="H42" s="565"/>
      <c r="I42" s="565"/>
      <c r="J42" s="565"/>
      <c r="K42" s="565"/>
      <c r="L42" s="565"/>
      <c r="M42" s="565"/>
      <c r="N42" s="565"/>
      <c r="O42" s="565"/>
      <c r="P42" s="565"/>
      <c r="Q42" s="314"/>
      <c r="R42" s="314"/>
    </row>
    <row r="43" spans="1:18" s="305" customFormat="1" x14ac:dyDescent="0.2">
      <c r="A43" s="296"/>
      <c r="B43" s="67"/>
      <c r="C43" s="565"/>
      <c r="D43" s="565"/>
      <c r="E43" s="565"/>
      <c r="F43" s="565"/>
      <c r="G43" s="565"/>
      <c r="H43" s="565"/>
      <c r="I43" s="565"/>
      <c r="J43" s="565"/>
      <c r="K43" s="565"/>
      <c r="L43" s="565"/>
      <c r="M43" s="565"/>
      <c r="N43" s="565"/>
      <c r="O43" s="565"/>
      <c r="P43" s="565"/>
      <c r="Q43" s="314"/>
      <c r="R43" s="314"/>
    </row>
    <row r="44" spans="1:18" x14ac:dyDescent="0.2">
      <c r="A44" s="296"/>
      <c r="C44" s="565"/>
      <c r="D44" s="565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314"/>
      <c r="R44" s="314"/>
    </row>
    <row r="45" spans="1:18" ht="7.5" customHeight="1" x14ac:dyDescent="0.2">
      <c r="A45" s="296"/>
    </row>
    <row r="46" spans="1:18" x14ac:dyDescent="0.2">
      <c r="A46" s="296" t="s">
        <v>255</v>
      </c>
      <c r="B46" s="67" t="s">
        <v>318</v>
      </c>
    </row>
    <row r="47" spans="1:18" ht="6" customHeight="1" x14ac:dyDescent="0.2">
      <c r="A47" s="296"/>
    </row>
    <row r="48" spans="1:18" x14ac:dyDescent="0.2">
      <c r="A48" s="296" t="s">
        <v>265</v>
      </c>
      <c r="B48" s="297" t="s">
        <v>242</v>
      </c>
    </row>
    <row r="49" spans="1:2" ht="21" customHeight="1" x14ac:dyDescent="0.2">
      <c r="A49" s="296"/>
    </row>
    <row r="50" spans="1:2" s="295" customFormat="1" ht="26.25" customHeight="1" x14ac:dyDescent="0.2">
      <c r="A50" s="294" t="s">
        <v>277</v>
      </c>
    </row>
    <row r="51" spans="1:2" x14ac:dyDescent="0.2">
      <c r="A51" s="301">
        <v>42823</v>
      </c>
      <c r="B51" s="67" t="s">
        <v>312</v>
      </c>
    </row>
    <row r="52" spans="1:2" x14ac:dyDescent="0.2">
      <c r="B52" s="67" t="s">
        <v>313</v>
      </c>
    </row>
    <row r="53" spans="1:2" x14ac:dyDescent="0.2">
      <c r="A53" s="301">
        <v>43559</v>
      </c>
      <c r="B53" s="67" t="s">
        <v>314</v>
      </c>
    </row>
    <row r="54" spans="1:2" x14ac:dyDescent="0.2">
      <c r="A54" s="301">
        <v>43608</v>
      </c>
      <c r="B54" s="67" t="s">
        <v>315</v>
      </c>
    </row>
    <row r="55" spans="1:2" x14ac:dyDescent="0.2">
      <c r="A55" s="301">
        <v>43615</v>
      </c>
      <c r="B55" s="67" t="s">
        <v>316</v>
      </c>
    </row>
    <row r="56" spans="1:2" x14ac:dyDescent="0.2">
      <c r="A56" s="301">
        <v>43620</v>
      </c>
      <c r="B56" s="67" t="s">
        <v>314</v>
      </c>
    </row>
    <row r="57" spans="1:2" x14ac:dyDescent="0.2">
      <c r="A57" s="301">
        <v>43761</v>
      </c>
      <c r="B57" s="67" t="s">
        <v>314</v>
      </c>
    </row>
    <row r="58" spans="1:2" x14ac:dyDescent="0.2">
      <c r="A58" s="301">
        <v>43767</v>
      </c>
      <c r="B58" s="67" t="s">
        <v>314</v>
      </c>
    </row>
    <row r="59" spans="1:2" x14ac:dyDescent="0.2">
      <c r="A59" s="301">
        <v>43900</v>
      </c>
      <c r="B59" s="67" t="s">
        <v>323</v>
      </c>
    </row>
    <row r="60" spans="1:2" x14ac:dyDescent="0.2">
      <c r="A60" s="333">
        <v>43970</v>
      </c>
      <c r="B60" s="332" t="s">
        <v>333</v>
      </c>
    </row>
  </sheetData>
  <sheetProtection password="EBD2" sheet="1" objects="1" scenarios="1" selectLockedCells="1"/>
  <mergeCells count="4">
    <mergeCell ref="E1:J1"/>
    <mergeCell ref="Q1:R1"/>
    <mergeCell ref="S1:T1"/>
    <mergeCell ref="C42:P44"/>
  </mergeCells>
  <pageMargins left="0.36" right="0.3" top="0.35" bottom="0.74803149606299213" header="0.31496062992125984" footer="0.31496062992125984"/>
  <pageSetup paperSize="9" scale="78" fitToHeight="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PRE-VIAJE OTT</vt:lpstr>
      <vt:lpstr>POST-VIAJE OTT</vt:lpstr>
      <vt:lpstr>INSTRUCCIONES</vt:lpstr>
      <vt:lpstr>INSTRUCCIONES!Área_de_impresión</vt:lpstr>
      <vt:lpstr>'POST-VIAJE OTT'!Área_de_impresión</vt:lpstr>
      <vt:lpstr>'PRE-VIAJE OTT'!Área_de_impresión</vt:lpstr>
      <vt:lpstr>'POST-VIAJE OTT'!Títulos_a_imprimir</vt:lpstr>
      <vt:lpstr>'PRE-VIAJE OTT'!Títulos_a_imprimir</vt:lpstr>
    </vt:vector>
  </TitlesOfParts>
  <Company>Universidad Politécnica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J.L.Yagüe-OTT</dc:creator>
  <cp:lastModifiedBy>Coro Pérez García</cp:lastModifiedBy>
  <cp:lastPrinted>2020-05-19T11:29:15Z</cp:lastPrinted>
  <dcterms:created xsi:type="dcterms:W3CDTF">2014-12-17T12:36:11Z</dcterms:created>
  <dcterms:modified xsi:type="dcterms:W3CDTF">2020-10-27T11:49:13Z</dcterms:modified>
  <cp:contentStatus>V.210916 OK</cp:contentStatus>
</cp:coreProperties>
</file>